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60" tabRatio="810" activeTab="2"/>
  </bookViews>
  <sheets>
    <sheet name="Базовый вариант" sheetId="3" r:id="rId1"/>
    <sheet name="Консервативный вариант" sheetId="9" r:id="rId2"/>
    <sheet name="Целевой вариант" sheetId="10" r:id="rId3"/>
    <sheet name="Целевой вариант (расч как псэр)" sheetId="11" state="hidden" r:id="rId4"/>
  </sheets>
  <definedNames>
    <definedName name="_xlnm.Print_Area" localSheetId="0">'Базовый вариант'!$A$1:$AD$37</definedName>
    <definedName name="_xlnm.Print_Area" localSheetId="1">'Консервативный вариант'!$A$1:$AD$37</definedName>
    <definedName name="_xlnm.Print_Area" localSheetId="2">'Целевой вариант'!$A$1:$AD$37</definedName>
    <definedName name="_xlnm.Print_Area" localSheetId="3">'Целевой вариант (расч как псэр)'!$A$1:$AR$41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1"/>
  <c r="C31"/>
  <c r="AQ30"/>
  <c r="AN30"/>
  <c r="AK30"/>
  <c r="AH30"/>
  <c r="AE30"/>
  <c r="AB30"/>
  <c r="Y30"/>
  <c r="V30"/>
  <c r="S30"/>
  <c r="H29"/>
  <c r="F29"/>
  <c r="E29"/>
  <c r="H28"/>
  <c r="F28" s="1"/>
  <c r="E28"/>
  <c r="H27"/>
  <c r="F27" s="1"/>
  <c r="E27"/>
  <c r="H26"/>
  <c r="F26"/>
  <c r="E26"/>
  <c r="H25"/>
  <c r="F25"/>
  <c r="E25"/>
  <c r="H24"/>
  <c r="F24" s="1"/>
  <c r="E24"/>
  <c r="H23"/>
  <c r="F23" s="1"/>
  <c r="E23"/>
  <c r="H22"/>
  <c r="F22" s="1"/>
  <c r="E22"/>
  <c r="H21"/>
  <c r="F21"/>
  <c r="E21"/>
  <c r="H20"/>
  <c r="F20"/>
  <c r="E20"/>
  <c r="H19"/>
  <c r="F19" s="1"/>
  <c r="F14" s="1"/>
  <c r="E19"/>
  <c r="H18"/>
  <c r="F18" s="1"/>
  <c r="E18"/>
  <c r="H17"/>
  <c r="F17"/>
  <c r="E17"/>
  <c r="H16"/>
  <c r="F16"/>
  <c r="E16"/>
  <c r="G14"/>
  <c r="G33" s="1"/>
  <c r="E14"/>
  <c r="D14"/>
  <c r="D33" s="1"/>
  <c r="C14"/>
  <c r="S13"/>
  <c r="V13" s="1"/>
  <c r="Y13" s="1"/>
  <c r="AB13" s="1"/>
  <c r="AE13" s="1"/>
  <c r="AH13" s="1"/>
  <c r="AK13" s="1"/>
  <c r="AN13" s="1"/>
  <c r="AQ13" s="1"/>
  <c r="R13"/>
  <c r="U13" s="1"/>
  <c r="X13" s="1"/>
  <c r="Q13"/>
  <c r="N13"/>
  <c r="K13"/>
  <c r="H13"/>
  <c r="F13" s="1"/>
  <c r="E13"/>
  <c r="T11"/>
  <c r="S11"/>
  <c r="V11" s="1"/>
  <c r="V7" s="1"/>
  <c r="R11"/>
  <c r="U11" s="1"/>
  <c r="U7" s="1"/>
  <c r="Q11"/>
  <c r="N11"/>
  <c r="K11"/>
  <c r="H11"/>
  <c r="F11"/>
  <c r="E11"/>
  <c r="AR10"/>
  <c r="AO10"/>
  <c r="AL10"/>
  <c r="AL30" s="1"/>
  <c r="AJ30" s="1"/>
  <c r="AI10"/>
  <c r="AF10"/>
  <c r="AC10"/>
  <c r="Z10"/>
  <c r="Z30" s="1"/>
  <c r="X30" s="1"/>
  <c r="W10"/>
  <c r="T10"/>
  <c r="Q10"/>
  <c r="N10"/>
  <c r="N30" s="1"/>
  <c r="K10"/>
  <c r="H10"/>
  <c r="E10"/>
  <c r="AR9"/>
  <c r="AO9"/>
  <c r="AL9"/>
  <c r="AI9"/>
  <c r="AF9"/>
  <c r="AC9"/>
  <c r="Z9"/>
  <c r="W9"/>
  <c r="T9"/>
  <c r="Q9"/>
  <c r="Q7" s="1"/>
  <c r="N9"/>
  <c r="K9"/>
  <c r="H9"/>
  <c r="H7" s="1"/>
  <c r="E9"/>
  <c r="P7"/>
  <c r="P32" s="1"/>
  <c r="O7"/>
  <c r="N7"/>
  <c r="M7"/>
  <c r="L7"/>
  <c r="J7"/>
  <c r="I7"/>
  <c r="G7"/>
  <c r="F7"/>
  <c r="E7"/>
  <c r="D7"/>
  <c r="C7"/>
  <c r="C30" s="1"/>
  <c r="R7" l="1"/>
  <c r="N14"/>
  <c r="N25" s="1"/>
  <c r="V32"/>
  <c r="V14"/>
  <c r="Z13"/>
  <c r="AA13"/>
  <c r="Q14"/>
  <c r="H14"/>
  <c r="H30" s="1"/>
  <c r="Y11"/>
  <c r="E30"/>
  <c r="J32"/>
  <c r="K30"/>
  <c r="K31" s="1"/>
  <c r="K7"/>
  <c r="W30"/>
  <c r="U30" s="1"/>
  <c r="AI30"/>
  <c r="AG30" s="1"/>
  <c r="T13"/>
  <c r="F30"/>
  <c r="T7"/>
  <c r="W11"/>
  <c r="W7" s="1"/>
  <c r="W14" s="1"/>
  <c r="W13"/>
  <c r="M32"/>
  <c r="X11"/>
  <c r="G32"/>
  <c r="G30"/>
  <c r="S7"/>
  <c r="Q30"/>
  <c r="AC30"/>
  <c r="AA30" s="1"/>
  <c r="AO30"/>
  <c r="AM30" s="1"/>
  <c r="D32"/>
  <c r="D30"/>
  <c r="T30"/>
  <c r="AF30"/>
  <c r="AD30" s="1"/>
  <c r="AR30"/>
  <c r="AP30" s="1"/>
  <c r="R30"/>
  <c r="N19" l="1"/>
  <c r="N23"/>
  <c r="N21"/>
  <c r="K14"/>
  <c r="K25" s="1"/>
  <c r="N17"/>
  <c r="N28"/>
  <c r="N16"/>
  <c r="N22"/>
  <c r="N29"/>
  <c r="N20"/>
  <c r="N26"/>
  <c r="N18"/>
  <c r="N24"/>
  <c r="N27"/>
  <c r="W24"/>
  <c r="W29"/>
  <c r="W25"/>
  <c r="W23"/>
  <c r="W27"/>
  <c r="W22"/>
  <c r="W26"/>
  <c r="W20"/>
  <c r="W18"/>
  <c r="W16"/>
  <c r="W19"/>
  <c r="W28"/>
  <c r="U28" s="1"/>
  <c r="W21"/>
  <c r="W17"/>
  <c r="T14"/>
  <c r="Y7"/>
  <c r="AB11"/>
  <c r="AD13"/>
  <c r="AC13"/>
  <c r="S32"/>
  <c r="S14"/>
  <c r="K24"/>
  <c r="Q26"/>
  <c r="Q29"/>
  <c r="Q23"/>
  <c r="Q27"/>
  <c r="Q25"/>
  <c r="Q20"/>
  <c r="Q22"/>
  <c r="Q16"/>
  <c r="Q21"/>
  <c r="Q18"/>
  <c r="Q17"/>
  <c r="Q19"/>
  <c r="Q24"/>
  <c r="Q28"/>
  <c r="V33"/>
  <c r="U14"/>
  <c r="N31"/>
  <c r="I31"/>
  <c r="AA11"/>
  <c r="X7"/>
  <c r="Z11"/>
  <c r="Z7" s="1"/>
  <c r="Z14" s="1"/>
  <c r="K20" l="1"/>
  <c r="K27"/>
  <c r="K21"/>
  <c r="K23"/>
  <c r="K29"/>
  <c r="K17"/>
  <c r="K19"/>
  <c r="K22"/>
  <c r="K26"/>
  <c r="K28"/>
  <c r="K16"/>
  <c r="K18"/>
  <c r="AG13"/>
  <c r="AF13"/>
  <c r="Z27"/>
  <c r="Z23"/>
  <c r="Z24"/>
  <c r="Z26"/>
  <c r="Z21"/>
  <c r="Z17"/>
  <c r="Z20"/>
  <c r="Z19"/>
  <c r="Z29"/>
  <c r="Z28"/>
  <c r="X28" s="1"/>
  <c r="Z18"/>
  <c r="Z25"/>
  <c r="Z16"/>
  <c r="Z22"/>
  <c r="AE11"/>
  <c r="AB7"/>
  <c r="Y32"/>
  <c r="Y14"/>
  <c r="S33"/>
  <c r="R14"/>
  <c r="T29"/>
  <c r="T25"/>
  <c r="T22"/>
  <c r="T28"/>
  <c r="R28" s="1"/>
  <c r="T26"/>
  <c r="T24"/>
  <c r="T23"/>
  <c r="T21"/>
  <c r="T19"/>
  <c r="T17"/>
  <c r="T27"/>
  <c r="T16"/>
  <c r="T20"/>
  <c r="T18"/>
  <c r="AD11"/>
  <c r="AA7"/>
  <c r="AC11"/>
  <c r="AC7" s="1"/>
  <c r="AC14" s="1"/>
  <c r="L31"/>
  <c r="Q31"/>
  <c r="AC26" l="1"/>
  <c r="AC28"/>
  <c r="AA28" s="1"/>
  <c r="AC27"/>
  <c r="AC25"/>
  <c r="AC20"/>
  <c r="AC29"/>
  <c r="AC16"/>
  <c r="AC23"/>
  <c r="AC21"/>
  <c r="AC17"/>
  <c r="AC24"/>
  <c r="AC22"/>
  <c r="AC18"/>
  <c r="AC19"/>
  <c r="AH11"/>
  <c r="AE7"/>
  <c r="T31"/>
  <c r="O31"/>
  <c r="AF11"/>
  <c r="AF7" s="1"/>
  <c r="AF14" s="1"/>
  <c r="AD7"/>
  <c r="AG11"/>
  <c r="Y33"/>
  <c r="X14"/>
  <c r="AJ13"/>
  <c r="AI13"/>
  <c r="AB32"/>
  <c r="AB14"/>
  <c r="AI11" l="1"/>
  <c r="AI7" s="1"/>
  <c r="AI14" s="1"/>
  <c r="AG7"/>
  <c r="AJ11"/>
  <c r="R31"/>
  <c r="W31"/>
  <c r="AB33"/>
  <c r="AA14"/>
  <c r="AE32"/>
  <c r="AE14"/>
  <c r="AL13"/>
  <c r="AM13"/>
  <c r="AF29"/>
  <c r="AF25"/>
  <c r="AF26"/>
  <c r="AF24"/>
  <c r="AF22"/>
  <c r="AF23"/>
  <c r="AF28"/>
  <c r="AD28" s="1"/>
  <c r="AF27"/>
  <c r="AF19"/>
  <c r="AF20"/>
  <c r="AF16"/>
  <c r="AF17"/>
  <c r="AF21"/>
  <c r="AF18"/>
  <c r="AK11"/>
  <c r="AH7"/>
  <c r="AM11" l="1"/>
  <c r="AJ7"/>
  <c r="AL11"/>
  <c r="AL7" s="1"/>
  <c r="AL14" s="1"/>
  <c r="AE33"/>
  <c r="AD14"/>
  <c r="AH32"/>
  <c r="AH14"/>
  <c r="AP13"/>
  <c r="AR13" s="1"/>
  <c r="AO13"/>
  <c r="AN11"/>
  <c r="AK7"/>
  <c r="Z31"/>
  <c r="U31"/>
  <c r="AI24"/>
  <c r="AI29"/>
  <c r="AI27"/>
  <c r="AI28"/>
  <c r="AG28" s="1"/>
  <c r="AI22"/>
  <c r="AI18"/>
  <c r="AI21"/>
  <c r="AI19"/>
  <c r="AI16"/>
  <c r="AI23"/>
  <c r="AI17"/>
  <c r="AI25"/>
  <c r="AI26"/>
  <c r="AI20"/>
  <c r="AH33" l="1"/>
  <c r="AG14"/>
  <c r="AQ11"/>
  <c r="AQ7" s="1"/>
  <c r="AN7"/>
  <c r="AL27"/>
  <c r="AL23"/>
  <c r="AL28"/>
  <c r="AJ28" s="1"/>
  <c r="AL26"/>
  <c r="AL29"/>
  <c r="AL25"/>
  <c r="AL21"/>
  <c r="AL17"/>
  <c r="AL20"/>
  <c r="AL18"/>
  <c r="AL22"/>
  <c r="AL19"/>
  <c r="AL24"/>
  <c r="AL16"/>
  <c r="AK32"/>
  <c r="AK14"/>
  <c r="X31"/>
  <c r="AC31"/>
  <c r="AP11"/>
  <c r="AM7"/>
  <c r="AO11"/>
  <c r="AO7" s="1"/>
  <c r="AO14" s="1"/>
  <c r="AF31" l="1"/>
  <c r="AA31"/>
  <c r="AO26"/>
  <c r="AO22"/>
  <c r="AO29"/>
  <c r="AO24"/>
  <c r="AO20"/>
  <c r="AO23"/>
  <c r="AO21"/>
  <c r="AO16"/>
  <c r="AO18"/>
  <c r="AO28"/>
  <c r="AM28" s="1"/>
  <c r="AO27"/>
  <c r="AO25"/>
  <c r="AO17"/>
  <c r="AO19"/>
  <c r="AR11"/>
  <c r="AR7" s="1"/>
  <c r="AR14" s="1"/>
  <c r="AP7"/>
  <c r="AQ14"/>
  <c r="AQ32"/>
  <c r="AK33"/>
  <c r="AJ14"/>
  <c r="AN14"/>
  <c r="AN32"/>
  <c r="AQ33" l="1"/>
  <c r="AP14"/>
  <c r="AN33"/>
  <c r="AM14"/>
  <c r="AR29"/>
  <c r="AR25"/>
  <c r="AR23"/>
  <c r="AR28"/>
  <c r="AP28" s="1"/>
  <c r="AR27"/>
  <c r="AR26"/>
  <c r="AR20"/>
  <c r="AR19"/>
  <c r="AR17"/>
  <c r="AR24"/>
  <c r="AR16"/>
  <c r="AR21"/>
  <c r="AR22"/>
  <c r="AR18"/>
  <c r="AD31"/>
  <c r="AI31"/>
  <c r="AL31" l="1"/>
  <c r="AG31"/>
  <c r="AJ31" l="1"/>
  <c r="AO31"/>
  <c r="AR31" l="1"/>
  <c r="AP31" s="1"/>
  <c r="AM31"/>
  <c r="L30" l="1"/>
  <c r="L14" s="1"/>
  <c r="M14" s="1"/>
  <c r="M33" s="1"/>
  <c r="I30"/>
  <c r="I14" s="1"/>
  <c r="M30" l="1"/>
  <c r="O30" l="1"/>
  <c r="O14" s="1"/>
  <c r="P14" l="1"/>
  <c r="P33" l="1"/>
  <c r="P30"/>
  <c r="L22" l="1"/>
  <c r="M22" s="1"/>
  <c r="L20"/>
  <c r="M20" s="1"/>
  <c r="O18"/>
  <c r="P18" s="1"/>
  <c r="L17"/>
  <c r="M17" s="1"/>
  <c r="O24"/>
  <c r="P24" s="1"/>
  <c r="I20"/>
  <c r="J20" s="1"/>
  <c r="L18"/>
  <c r="M18" s="1"/>
  <c r="O26"/>
  <c r="P26" s="1"/>
  <c r="I24"/>
  <c r="J24" s="1"/>
  <c r="I27"/>
  <c r="J27" s="1"/>
  <c r="I16"/>
  <c r="J16" s="1"/>
  <c r="L23"/>
  <c r="M23" s="1"/>
  <c r="O21"/>
  <c r="P21" s="1"/>
  <c r="I17"/>
  <c r="J17" s="1"/>
  <c r="O27"/>
  <c r="P27" s="1"/>
  <c r="I23"/>
  <c r="J23" s="1"/>
  <c r="L21"/>
  <c r="M21" s="1"/>
  <c r="O16"/>
  <c r="P16" s="1"/>
  <c r="O29"/>
  <c r="P29" s="1"/>
  <c r="L25"/>
  <c r="M25" s="1"/>
  <c r="I22"/>
  <c r="J22" s="1"/>
  <c r="L29"/>
  <c r="M29" s="1"/>
  <c r="I28"/>
  <c r="L26"/>
  <c r="M26" s="1"/>
  <c r="O20"/>
  <c r="P20" s="1"/>
  <c r="I29"/>
  <c r="J29" s="1"/>
  <c r="L24"/>
  <c r="M24" s="1"/>
  <c r="O22"/>
  <c r="P22" s="1"/>
  <c r="I18"/>
  <c r="J18" s="1"/>
  <c r="O28"/>
  <c r="I26"/>
  <c r="J26" s="1"/>
  <c r="O19"/>
  <c r="P19" s="1"/>
  <c r="I25"/>
  <c r="J25" s="1"/>
  <c r="L19"/>
  <c r="M19" s="1"/>
  <c r="O17"/>
  <c r="P17" s="1"/>
  <c r="L16"/>
  <c r="M16" s="1"/>
  <c r="O23"/>
  <c r="P23" s="1"/>
  <c r="I19"/>
  <c r="J19" s="1"/>
  <c r="L27"/>
  <c r="M27" s="1"/>
  <c r="O25"/>
  <c r="P25" s="1"/>
  <c r="I21"/>
  <c r="J21" s="1"/>
  <c r="L28"/>
  <c r="J14" l="1"/>
  <c r="Y16" s="1"/>
  <c r="X16" s="1"/>
  <c r="AK18" l="1"/>
  <c r="AJ18" s="1"/>
  <c r="AK24"/>
  <c r="AJ24" s="1"/>
  <c r="AH18"/>
  <c r="AG18" s="1"/>
  <c r="AB23"/>
  <c r="AA23" s="1"/>
  <c r="AK25"/>
  <c r="AJ25" s="1"/>
  <c r="AQ23"/>
  <c r="AP23" s="1"/>
  <c r="AK23"/>
  <c r="AJ23" s="1"/>
  <c r="Y25"/>
  <c r="X25" s="1"/>
  <c r="AB18"/>
  <c r="AA18" s="1"/>
  <c r="AB21"/>
  <c r="AA21" s="1"/>
  <c r="V19"/>
  <c r="U19" s="1"/>
  <c r="Y23"/>
  <c r="X23" s="1"/>
  <c r="AH25"/>
  <c r="AG25" s="1"/>
  <c r="S23"/>
  <c r="R23" s="1"/>
  <c r="V18"/>
  <c r="U18" s="1"/>
  <c r="AN18"/>
  <c r="AM18" s="1"/>
  <c r="AN25"/>
  <c r="AM25" s="1"/>
  <c r="Y21"/>
  <c r="X21" s="1"/>
  <c r="AN24"/>
  <c r="AM24" s="1"/>
  <c r="V23"/>
  <c r="U23" s="1"/>
  <c r="V25"/>
  <c r="U25" s="1"/>
  <c r="AH23"/>
  <c r="AG23" s="1"/>
  <c r="AE23"/>
  <c r="AD23" s="1"/>
  <c r="AN23"/>
  <c r="AM23" s="1"/>
  <c r="AE18"/>
  <c r="AD18" s="1"/>
  <c r="Y18"/>
  <c r="X18" s="1"/>
  <c r="AE25"/>
  <c r="AD25" s="1"/>
  <c r="AE21"/>
  <c r="AD21" s="1"/>
  <c r="Y24"/>
  <c r="X24" s="1"/>
  <c r="AQ29"/>
  <c r="AP29" s="1"/>
  <c r="AH27"/>
  <c r="AG27" s="1"/>
  <c r="AK21"/>
  <c r="AJ21" s="1"/>
  <c r="S21"/>
  <c r="R21" s="1"/>
  <c r="AQ24"/>
  <c r="AP24" s="1"/>
  <c r="Y29"/>
  <c r="X29" s="1"/>
  <c r="AH20"/>
  <c r="AG20" s="1"/>
  <c r="AQ18"/>
  <c r="AP18" s="1"/>
  <c r="S18"/>
  <c r="R18" s="1"/>
  <c r="AQ25"/>
  <c r="AP25" s="1"/>
  <c r="S25"/>
  <c r="R25" s="1"/>
  <c r="AN21"/>
  <c r="AM21" s="1"/>
  <c r="AQ21"/>
  <c r="AP21" s="1"/>
  <c r="S24"/>
  <c r="R24" s="1"/>
  <c r="AE29"/>
  <c r="AD29" s="1"/>
  <c r="Y19"/>
  <c r="X19" s="1"/>
  <c r="AE20"/>
  <c r="AD20" s="1"/>
  <c r="AN27"/>
  <c r="AM27" s="1"/>
  <c r="AB22"/>
  <c r="AA22" s="1"/>
  <c r="V24"/>
  <c r="U24" s="1"/>
  <c r="AB24"/>
  <c r="AA24" s="1"/>
  <c r="AK29"/>
  <c r="AJ29" s="1"/>
  <c r="AK19"/>
  <c r="AJ19" s="1"/>
  <c r="AB19"/>
  <c r="AA19" s="1"/>
  <c r="AB20"/>
  <c r="AA20" s="1"/>
  <c r="AK17"/>
  <c r="AJ17" s="1"/>
  <c r="AB25"/>
  <c r="AA25" s="1"/>
  <c r="AH21"/>
  <c r="AG21" s="1"/>
  <c r="V21"/>
  <c r="U21" s="1"/>
  <c r="AH24"/>
  <c r="AG24" s="1"/>
  <c r="AE24"/>
  <c r="AD24" s="1"/>
  <c r="S29"/>
  <c r="R29" s="1"/>
  <c r="AN29"/>
  <c r="AM29" s="1"/>
  <c r="AH19"/>
  <c r="AG19" s="1"/>
  <c r="S20"/>
  <c r="R20" s="1"/>
  <c r="AB27"/>
  <c r="AA27" s="1"/>
  <c r="AK27"/>
  <c r="AJ27" s="1"/>
  <c r="AQ17"/>
  <c r="AP17" s="1"/>
  <c r="AK22"/>
  <c r="AJ22" s="1"/>
  <c r="AQ16"/>
  <c r="AP16" s="1"/>
  <c r="AN19"/>
  <c r="AM19" s="1"/>
  <c r="S19"/>
  <c r="R19" s="1"/>
  <c r="AN20"/>
  <c r="AM20" s="1"/>
  <c r="AQ20"/>
  <c r="AP20" s="1"/>
  <c r="AQ27"/>
  <c r="AP27" s="1"/>
  <c r="S17"/>
  <c r="R17" s="1"/>
  <c r="AN17"/>
  <c r="AM17" s="1"/>
  <c r="AK26"/>
  <c r="AJ26" s="1"/>
  <c r="AB29"/>
  <c r="AA29" s="1"/>
  <c r="V29"/>
  <c r="U29" s="1"/>
  <c r="AH29"/>
  <c r="AG29" s="1"/>
  <c r="AQ19"/>
  <c r="AP19" s="1"/>
  <c r="AE19"/>
  <c r="AD19" s="1"/>
  <c r="V20"/>
  <c r="U20" s="1"/>
  <c r="AK20"/>
  <c r="AJ20" s="1"/>
  <c r="AE27"/>
  <c r="AD27" s="1"/>
  <c r="AE17"/>
  <c r="AD17" s="1"/>
  <c r="AB17"/>
  <c r="AA17" s="1"/>
  <c r="S22"/>
  <c r="R22" s="1"/>
  <c r="AB26"/>
  <c r="AA26" s="1"/>
  <c r="S16"/>
  <c r="R16" s="1"/>
  <c r="AH22"/>
  <c r="AG22" s="1"/>
  <c r="AE22"/>
  <c r="AD22" s="1"/>
  <c r="Y26"/>
  <c r="X26" s="1"/>
  <c r="AH16"/>
  <c r="AG16" s="1"/>
  <c r="Y20"/>
  <c r="X20" s="1"/>
  <c r="V27"/>
  <c r="U27" s="1"/>
  <c r="Y27"/>
  <c r="X27" s="1"/>
  <c r="S27"/>
  <c r="R27" s="1"/>
  <c r="AH17"/>
  <c r="AG17" s="1"/>
  <c r="V17"/>
  <c r="U17" s="1"/>
  <c r="Y22"/>
  <c r="X22" s="1"/>
  <c r="AN26"/>
  <c r="AM26" s="1"/>
  <c r="V22"/>
  <c r="U22" s="1"/>
  <c r="J30"/>
  <c r="J33"/>
  <c r="AB16"/>
  <c r="AA16" s="1"/>
  <c r="AQ26"/>
  <c r="AP26" s="1"/>
  <c r="V26"/>
  <c r="U26" s="1"/>
  <c r="AH26"/>
  <c r="AG26" s="1"/>
  <c r="AE16"/>
  <c r="AD16" s="1"/>
  <c r="AK16"/>
  <c r="AJ16" s="1"/>
  <c r="Y17"/>
  <c r="X17" s="1"/>
  <c r="AN22"/>
  <c r="AM22" s="1"/>
  <c r="AQ22"/>
  <c r="AP22" s="1"/>
  <c r="AE26"/>
  <c r="AD26" s="1"/>
  <c r="S26"/>
  <c r="R26" s="1"/>
  <c r="V16"/>
  <c r="U16" s="1"/>
  <c r="AN16"/>
  <c r="AM16" s="1"/>
</calcChain>
</file>

<file path=xl/sharedStrings.xml><?xml version="1.0" encoding="utf-8"?>
<sst xmlns="http://schemas.openxmlformats.org/spreadsheetml/2006/main" count="570" uniqueCount="85">
  <si>
    <t>Показатель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</si>
  <si>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</si>
  <si>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</si>
  <si>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</si>
  <si>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</si>
  <si>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</si>
  <si>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</si>
  <si>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</si>
  <si>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</si>
  <si>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</si>
  <si>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</si>
  <si>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</si>
  <si>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</si>
  <si>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</si>
  <si>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Консолидированный бюджет</t>
  </si>
  <si>
    <t>Бюджет Московской области</t>
  </si>
  <si>
    <t>Доходы, всего</t>
  </si>
  <si>
    <t>безвозмездные поступления, всего</t>
  </si>
  <si>
    <t>налоговые доходы</t>
  </si>
  <si>
    <t>неналоговые доходы</t>
  </si>
  <si>
    <t>в том числе:</t>
  </si>
  <si>
    <t>из них:</t>
  </si>
  <si>
    <t>субвенции из федерального бюджета</t>
  </si>
  <si>
    <t>Расходы, всего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</si>
  <si>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</si>
  <si>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</si>
  <si>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</si>
  <si>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</si>
  <si>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</si>
  <si>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</si>
  <si>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</si>
  <si>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</si>
  <si>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</si>
  <si>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</si>
  <si>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</si>
  <si>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</si>
  <si>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</si>
  <si>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ПРОФИЦИТ БЮДЖЕТА (со знаком "плюс")
ДЕФИЦИТ БЮДЖЕТА (со знаком "минус")</t>
  </si>
  <si>
    <t>Единица измерения</t>
  </si>
  <si>
    <t>млн. рублей</t>
  </si>
  <si>
    <t>Государственный и муниципальный долг</t>
  </si>
  <si>
    <t>Отношение объёма государственного долга Московской области к общему годовому объёму доходов бюджета Московской области без учёта объёма безвозмездных поступлений</t>
  </si>
  <si>
    <t>Отношение объёма расходов на обслуживание государственного долга Московской области к объёму расходов бюджета Московской области (за исключением расходов, которые осуществляются за счёт субвенций из федерального бюджета)</t>
  </si>
  <si>
    <t>процентов</t>
  </si>
  <si>
    <t>Х</t>
  </si>
  <si>
    <t>2015 год (отчет)</t>
  </si>
  <si>
    <t>ПРОГНОЗ
основных характеристик бюджета Московской области 
(консолидированного бюджета Московской области),
государственного и муниципального долга
на долгосрочный период</t>
  </si>
  <si>
    <t>I. Базовый вариант</t>
  </si>
  <si>
    <t>II. Консервативный вариант</t>
  </si>
  <si>
    <t>III. Целевой вариант</t>
  </si>
  <si>
    <t>Бюджеты мун. образований*</t>
  </si>
  <si>
    <t>Доходы</t>
  </si>
  <si>
    <t>Расходы</t>
  </si>
  <si>
    <t>Гос. и мун. долг</t>
  </si>
  <si>
    <t>Данные на 01.01.2016 от Нефёдовой Н.В.</t>
  </si>
  <si>
    <t>Разница между доходами и расходами</t>
  </si>
  <si>
    <t>Межбюджетные трансферты общего характера бюджетам бюджетной системы Российской Федерации</t>
  </si>
  <si>
    <t>Дефицит/профицит</t>
  </si>
  <si>
    <t>Данные исполнения бюджета (консолидированного и областного) за 2015 год. Мун бюджет - разница между консолидированным и областным (т.е. без учёта МБТ, для целей расчёта)</t>
  </si>
  <si>
    <t>Безвозмездные поступления</t>
  </si>
  <si>
    <t>Данные по исполнению бюджета. Муниципалы как разница между КБ и ОБ (для целей расчёта)</t>
  </si>
  <si>
    <t>Данные от Жариковой (4 уточнение)</t>
  </si>
  <si>
    <t>область - 4 уточнение
муниципалы - разинца между КБ и ОБ по отчёту на 01.10.2016
КБ - сумма ОБ по 4 ут. и полученного расчётно МБ</t>
  </si>
  <si>
    <t>Данные от Нефёдовой Н.В.</t>
  </si>
  <si>
    <t>Прогноз Жариковой по Базовому варианту
мун образования - разница между КБ и ОБ (для расчётных целей)</t>
  </si>
  <si>
    <t>Данные от Жариковой (соответствуют исполнению бюджета 2015 года). Мун. бюджет - разница консолидированного и областного бюджета (для целей расчёта)</t>
  </si>
  <si>
    <t>по ОБ разница между госдолгом на конец предыдущего года минус госдолг на конец текущего года
дефицит МБ по уровню 2015 года - 0,6% от налоговых и неналоговых
КБ = ОБ + МБ</t>
  </si>
  <si>
    <t>* применяется для расчётных целей, не равен бюджету муниципальных образований, т.к. получен как разница КБ и ОБ</t>
  </si>
  <si>
    <t>равно Базовому варианту</t>
  </si>
  <si>
    <t>на уровне Базового варианта (нет предложений, как дифференцировать по сценариям)
мун бюджет - разница КБ и ОБ (для расчётов исключительно)</t>
  </si>
  <si>
    <t>госдолг - по аналогии с Сорокиным исходя из % от налоговых и неналоговых доходов (2020 год исключение - исходя из 10% дефицита)
мун долг. как долг на начало предыдущего года минус дефицит
Кдолг = Одолг + М долг</t>
  </si>
  <si>
    <t>ОБ и МБ - общая сумма как разница между прогнозом доходов и прогнозом дефицита
Затраты на обслуживание государственного долга - данные прогноза Сорокина (Нефёдова Н.В.) базового периода сокращены пропорционально сокращению прогноза ГД в данном варианте
МБ - по разделам по структуре, полученной для 2015 года</t>
  </si>
  <si>
    <t>Индексация по Целевому сценарию
мун бюджет - разница КБ и ОБ (для расчётов исключительно)</t>
  </si>
  <si>
    <t>Данные от Жариковой по КБ и ОБ по Целевому сценарию
мун образования - разница между КБ и ОБ (для расчётных целей)</t>
  </si>
  <si>
    <t>по КБ - сохранение % от налоговых и неналоговых в 2017 году, как в Базовом варианте
по МБ по уровню 2015 года - 0,6% от налоговых и неналоговых
ОБ = КБ - МБ</t>
  </si>
  <si>
    <t>Госдолг - по ПСЭР 2 вариант
мун долг. как долг на начало предыдущего года минус дефицит (приводится для сведения)
Кдолг = Одолг + М долг</t>
  </si>
  <si>
    <t>КБ - общая сумма как разница доходов и дефицита, структура по базовому варианту (аналогичный расчётв ПСЭР)
МБ - по разделам по структуре, полученной для 2015 года
ОБ = КБ - МБ</t>
  </si>
  <si>
    <t>Доходы соответствуют второму варианту ПСЭР</t>
  </si>
  <si>
    <t>в том числе*:</t>
  </si>
  <si>
    <t>2015 год</t>
  </si>
  <si>
    <t xml:space="preserve">Приложение 1
к проекту изменений бюджетного прогноза Московской области на долгосрочный период до 2028 года
</t>
  </si>
  <si>
    <t>Приложение 2
к проекту изменений бюджетного прогноза Московской области на долгосрочный период до 2028 года</t>
  </si>
  <si>
    <t>Приложение 3
к проекту изменений бюджетного прогноза Московской области на долгосрочный период до 2028 года</t>
  </si>
  <si>
    <t>ПРОФИЦИТ БЮДЖЕТА (со знаком «плюс»)
ДЕФИЦИТ БЮДЖЕТА (со знаком «минус»)</t>
  </si>
  <si>
    <t>* расходы по разделу 1400 «Межбюджетные трансферты общего характера бюджетам бюджетной системы Российской Федерации» не отражаются в форме прогноза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</si>
</sst>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indent="3"/>
    </xf>
    <xf numFmtId="0" fontId="2" fillId="0" borderId="1" xfId="0" applyFont="1" applyBorder="1" applyAlignment="1">
      <alignment horizontal="left" wrapText="1" indent="4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wrapText="1"/>
    </xf>
    <xf numFmtId="0" fontId="1" fillId="0" borderId="21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wrapText="1" indent="1"/>
    </xf>
    <xf numFmtId="0" fontId="2" fillId="0" borderId="10" xfId="0" applyFont="1" applyBorder="1" applyAlignment="1">
      <alignment horizontal="left" wrapText="1" indent="2"/>
    </xf>
    <xf numFmtId="0" fontId="2" fillId="0" borderId="10" xfId="0" applyFont="1" applyBorder="1" applyAlignment="1">
      <alignment horizontal="left" indent="3"/>
    </xf>
    <xf numFmtId="0" fontId="2" fillId="0" borderId="12" xfId="0" applyFont="1" applyBorder="1" applyAlignment="1">
      <alignment horizontal="left" wrapText="1" indent="4"/>
    </xf>
    <xf numFmtId="0" fontId="2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 indent="2"/>
    </xf>
    <xf numFmtId="0" fontId="2" fillId="3" borderId="12" xfId="0" applyFont="1" applyFill="1" applyBorder="1" applyAlignment="1">
      <alignment horizontal="left" vertical="top" wrapText="1" indent="2"/>
    </xf>
    <xf numFmtId="0" fontId="2" fillId="3" borderId="22" xfId="0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164" fontId="4" fillId="3" borderId="14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23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22" xfId="0" applyFont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64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4" borderId="24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/>
    </xf>
    <xf numFmtId="0" fontId="2" fillId="0" borderId="15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/>
    </xf>
  </cellXfs>
  <cellStyles count="1">
    <cellStyle name="Обычный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H37"/>
  <sheetViews>
    <sheetView showGridLines="0" topLeftCell="A13" zoomScaleNormal="100" zoomScaleSheetLayoutView="70" workbookViewId="0">
      <selection activeCell="K14" sqref="K14"/>
    </sheetView>
  </sheetViews>
  <sheetFormatPr defaultRowHeight="4.5" customHeight="1"/>
  <cols>
    <col min="1" max="1" width="32.33203125" style="1" customWidth="1"/>
    <col min="2" max="2" width="12.6640625" style="9" customWidth="1"/>
    <col min="3" max="8" width="8.88671875" style="1"/>
    <col min="9" max="9" width="9.44140625" style="1" customWidth="1"/>
    <col min="10" max="20" width="8.88671875" style="1"/>
    <col min="21" max="21" width="10.44140625" style="1" customWidth="1"/>
    <col min="22" max="22" width="8.88671875" style="1"/>
    <col min="23" max="23" width="10.21875" style="1" customWidth="1"/>
    <col min="24" max="24" width="8.88671875" style="1"/>
    <col min="25" max="25" width="10.77734375" style="1" customWidth="1"/>
    <col min="26" max="26" width="8.88671875" style="1"/>
    <col min="27" max="27" width="10.109375" style="1" customWidth="1"/>
    <col min="28" max="28" width="11.5546875" style="1" customWidth="1"/>
    <col min="29" max="29" width="10.109375" style="1" customWidth="1"/>
    <col min="30" max="30" width="10.77734375" style="1" customWidth="1"/>
    <col min="31" max="33" width="8.88671875" style="1"/>
    <col min="34" max="34" width="10.109375" style="1" bestFit="1" customWidth="1"/>
    <col min="35" max="16384" width="8.88671875" style="1"/>
  </cols>
  <sheetData>
    <row r="1" spans="1:30" ht="90" customHeight="1">
      <c r="Z1" s="72" t="s">
        <v>80</v>
      </c>
      <c r="AA1" s="72"/>
      <c r="AB1" s="72"/>
      <c r="AC1" s="72"/>
      <c r="AD1" s="72"/>
    </row>
    <row r="5" spans="1:30" ht="69.599999999999994" customHeight="1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ht="6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13.8">
      <c r="A7" s="73" t="s">
        <v>47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</row>
    <row r="8" spans="1:30" ht="6" customHeight="1">
      <c r="AD8" s="2"/>
    </row>
    <row r="9" spans="1:30" ht="13.8">
      <c r="A9" s="74" t="s">
        <v>0</v>
      </c>
      <c r="B9" s="74" t="s">
        <v>38</v>
      </c>
      <c r="C9" s="70" t="s">
        <v>79</v>
      </c>
      <c r="D9" s="71"/>
      <c r="E9" s="70" t="s">
        <v>1</v>
      </c>
      <c r="F9" s="71"/>
      <c r="G9" s="70" t="s">
        <v>2</v>
      </c>
      <c r="H9" s="71"/>
      <c r="I9" s="70" t="s">
        <v>3</v>
      </c>
      <c r="J9" s="71"/>
      <c r="K9" s="70" t="s">
        <v>4</v>
      </c>
      <c r="L9" s="71"/>
      <c r="M9" s="70" t="s">
        <v>5</v>
      </c>
      <c r="N9" s="71"/>
      <c r="O9" s="70" t="s">
        <v>6</v>
      </c>
      <c r="P9" s="71"/>
      <c r="Q9" s="70" t="s">
        <v>7</v>
      </c>
      <c r="R9" s="71"/>
      <c r="S9" s="70" t="s">
        <v>8</v>
      </c>
      <c r="T9" s="71"/>
      <c r="U9" s="70" t="s">
        <v>9</v>
      </c>
      <c r="V9" s="71"/>
      <c r="W9" s="70" t="s">
        <v>10</v>
      </c>
      <c r="X9" s="71"/>
      <c r="Y9" s="70" t="s">
        <v>11</v>
      </c>
      <c r="Z9" s="71"/>
      <c r="AA9" s="70" t="s">
        <v>12</v>
      </c>
      <c r="AB9" s="71"/>
      <c r="AC9" s="70" t="s">
        <v>13</v>
      </c>
      <c r="AD9" s="71"/>
    </row>
    <row r="10" spans="1:30" ht="55.2">
      <c r="A10" s="75"/>
      <c r="B10" s="75"/>
      <c r="C10" s="16" t="s">
        <v>14</v>
      </c>
      <c r="D10" s="16" t="s">
        <v>15</v>
      </c>
      <c r="E10" s="16" t="s">
        <v>14</v>
      </c>
      <c r="F10" s="16" t="s">
        <v>15</v>
      </c>
      <c r="G10" s="16" t="s">
        <v>14</v>
      </c>
      <c r="H10" s="16" t="s">
        <v>15</v>
      </c>
      <c r="I10" s="16" t="s">
        <v>14</v>
      </c>
      <c r="J10" s="16" t="s">
        <v>15</v>
      </c>
      <c r="K10" s="16" t="s">
        <v>14</v>
      </c>
      <c r="L10" s="16" t="s">
        <v>15</v>
      </c>
      <c r="M10" s="16" t="s">
        <v>14</v>
      </c>
      <c r="N10" s="16" t="s">
        <v>15</v>
      </c>
      <c r="O10" s="16" t="s">
        <v>14</v>
      </c>
      <c r="P10" s="16" t="s">
        <v>15</v>
      </c>
      <c r="Q10" s="16" t="s">
        <v>14</v>
      </c>
      <c r="R10" s="16" t="s">
        <v>15</v>
      </c>
      <c r="S10" s="16" t="s">
        <v>14</v>
      </c>
      <c r="T10" s="16" t="s">
        <v>15</v>
      </c>
      <c r="U10" s="16" t="s">
        <v>14</v>
      </c>
      <c r="V10" s="16" t="s">
        <v>15</v>
      </c>
      <c r="W10" s="16" t="s">
        <v>14</v>
      </c>
      <c r="X10" s="16" t="s">
        <v>15</v>
      </c>
      <c r="Y10" s="16" t="s">
        <v>14</v>
      </c>
      <c r="Z10" s="16" t="s">
        <v>15</v>
      </c>
      <c r="AA10" s="16" t="s">
        <v>14</v>
      </c>
      <c r="AB10" s="16" t="s">
        <v>15</v>
      </c>
      <c r="AC10" s="16" t="s">
        <v>14</v>
      </c>
      <c r="AD10" s="16" t="s">
        <v>15</v>
      </c>
    </row>
    <row r="11" spans="1:30" ht="13.8">
      <c r="A11" s="3" t="s">
        <v>16</v>
      </c>
      <c r="B11" s="10" t="s">
        <v>39</v>
      </c>
      <c r="C11" s="69">
        <v>531287.5</v>
      </c>
      <c r="D11" s="69">
        <v>393145.3</v>
      </c>
      <c r="E11" s="69">
        <v>551730.5</v>
      </c>
      <c r="F11" s="69">
        <v>414502.5</v>
      </c>
      <c r="G11" s="69">
        <v>604970.19999999995</v>
      </c>
      <c r="H11" s="69">
        <v>455768.1</v>
      </c>
      <c r="I11" s="69">
        <v>658106.69999999995</v>
      </c>
      <c r="J11" s="69">
        <v>500960.1</v>
      </c>
      <c r="K11" s="69">
        <v>692306.3</v>
      </c>
      <c r="L11" s="69">
        <v>528688.80000000005</v>
      </c>
      <c r="M11" s="69">
        <v>751224.6</v>
      </c>
      <c r="N11" s="69">
        <v>578634.80000000005</v>
      </c>
      <c r="O11" s="69">
        <v>813535</v>
      </c>
      <c r="P11" s="69">
        <v>634029.19999999995</v>
      </c>
      <c r="Q11" s="69">
        <v>875069.8</v>
      </c>
      <c r="R11" s="69">
        <v>677462.3</v>
      </c>
      <c r="S11" s="69">
        <v>943455.8</v>
      </c>
      <c r="T11" s="69">
        <v>730085.6</v>
      </c>
      <c r="U11" s="69">
        <v>1021065.1</v>
      </c>
      <c r="V11" s="69">
        <v>788522.3</v>
      </c>
      <c r="W11" s="69">
        <v>1127008.8</v>
      </c>
      <c r="X11" s="69">
        <v>873491.8</v>
      </c>
      <c r="Y11" s="69">
        <v>1222583.1000000001</v>
      </c>
      <c r="Z11" s="69">
        <v>946207.6</v>
      </c>
      <c r="AA11" s="69">
        <v>1327466</v>
      </c>
      <c r="AB11" s="69">
        <v>1025328.2</v>
      </c>
      <c r="AC11" s="69">
        <v>1445129.7</v>
      </c>
      <c r="AD11" s="69">
        <v>1113287.1000000001</v>
      </c>
    </row>
    <row r="12" spans="1:30" ht="13.8">
      <c r="A12" s="4" t="s">
        <v>20</v>
      </c>
      <c r="B12" s="8"/>
      <c r="C12" s="68"/>
      <c r="D12" s="68"/>
      <c r="E12" s="68"/>
      <c r="F12" s="68"/>
      <c r="G12" s="68"/>
      <c r="H12" s="68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</row>
    <row r="13" spans="1:30" ht="13.8">
      <c r="A13" s="5" t="s">
        <v>18</v>
      </c>
      <c r="B13" s="8" t="s">
        <v>39</v>
      </c>
      <c r="C13" s="68">
        <v>430544.6</v>
      </c>
      <c r="D13" s="68">
        <v>322828.09999999998</v>
      </c>
      <c r="E13" s="68">
        <v>478500.7</v>
      </c>
      <c r="F13" s="68">
        <v>369911.4</v>
      </c>
      <c r="G13" s="68">
        <v>522544.2</v>
      </c>
      <c r="H13" s="68">
        <v>401039.3</v>
      </c>
      <c r="I13" s="68">
        <v>573246.5</v>
      </c>
      <c r="J13" s="68">
        <v>447097.9</v>
      </c>
      <c r="K13" s="68">
        <v>630551.4</v>
      </c>
      <c r="L13" s="68">
        <v>490887.8</v>
      </c>
      <c r="M13" s="68">
        <v>688076.5</v>
      </c>
      <c r="N13" s="68">
        <v>539457.1</v>
      </c>
      <c r="O13" s="68">
        <v>756341.7</v>
      </c>
      <c r="P13" s="68">
        <v>600525.6</v>
      </c>
      <c r="Q13" s="68">
        <v>813875</v>
      </c>
      <c r="R13" s="68">
        <v>642071.69999999995</v>
      </c>
      <c r="S13" s="68">
        <v>880010.2</v>
      </c>
      <c r="T13" s="68">
        <v>693476.4</v>
      </c>
      <c r="U13" s="68">
        <v>955278.7</v>
      </c>
      <c r="V13" s="68">
        <v>750645.8</v>
      </c>
      <c r="W13" s="68">
        <v>1058788</v>
      </c>
      <c r="X13" s="68">
        <v>834297.3</v>
      </c>
      <c r="Y13" s="68">
        <v>1151830.5</v>
      </c>
      <c r="Z13" s="68">
        <v>905642.3</v>
      </c>
      <c r="AA13" s="68">
        <v>1254080.3999999999</v>
      </c>
      <c r="AB13" s="68">
        <v>983337.4</v>
      </c>
      <c r="AC13" s="68">
        <v>1369005.7</v>
      </c>
      <c r="AD13" s="68">
        <v>1069813.6000000001</v>
      </c>
    </row>
    <row r="14" spans="1:30" ht="13.8">
      <c r="A14" s="5" t="s">
        <v>19</v>
      </c>
      <c r="B14" s="8" t="s">
        <v>39</v>
      </c>
      <c r="C14" s="68">
        <v>48526.6</v>
      </c>
      <c r="D14" s="68">
        <v>15898.8</v>
      </c>
      <c r="E14" s="68">
        <v>44789.9</v>
      </c>
      <c r="F14" s="68">
        <v>13926.8</v>
      </c>
      <c r="G14" s="68">
        <v>45393.9</v>
      </c>
      <c r="H14" s="68">
        <v>15674.8</v>
      </c>
      <c r="I14" s="68">
        <v>47329</v>
      </c>
      <c r="J14" s="68">
        <v>15269.2</v>
      </c>
      <c r="K14" s="68">
        <v>38771.800000000003</v>
      </c>
      <c r="L14" s="68">
        <v>14817.9</v>
      </c>
      <c r="M14" s="68">
        <v>41273.5</v>
      </c>
      <c r="N14" s="68">
        <v>17303</v>
      </c>
      <c r="O14" s="68">
        <v>38143.1</v>
      </c>
      <c r="P14" s="68">
        <v>14453.4</v>
      </c>
      <c r="Q14" s="68">
        <v>41382.6</v>
      </c>
      <c r="R14" s="68">
        <v>15578.4</v>
      </c>
      <c r="S14" s="68">
        <v>42840.9</v>
      </c>
      <c r="T14" s="68">
        <v>16004.5</v>
      </c>
      <c r="U14" s="68">
        <v>44357.5</v>
      </c>
      <c r="V14" s="68">
        <v>16447.599999999999</v>
      </c>
      <c r="W14" s="68">
        <v>45934.7</v>
      </c>
      <c r="X14" s="68">
        <v>16908.5</v>
      </c>
      <c r="Y14" s="68">
        <v>47575.1</v>
      </c>
      <c r="Z14" s="68">
        <v>17387.8</v>
      </c>
      <c r="AA14" s="68">
        <v>49281.1</v>
      </c>
      <c r="AB14" s="68">
        <v>17886.3</v>
      </c>
      <c r="AC14" s="68">
        <v>51055.3</v>
      </c>
      <c r="AD14" s="68">
        <v>18404.7</v>
      </c>
    </row>
    <row r="15" spans="1:30" ht="27.6">
      <c r="A15" s="5" t="s">
        <v>17</v>
      </c>
      <c r="B15" s="8" t="s">
        <v>39</v>
      </c>
      <c r="C15" s="68">
        <v>52216.2</v>
      </c>
      <c r="D15" s="68">
        <v>54418.400000000001</v>
      </c>
      <c r="E15" s="68">
        <v>28439.9</v>
      </c>
      <c r="F15" s="68">
        <v>30664.3</v>
      </c>
      <c r="G15" s="68">
        <v>37032.1</v>
      </c>
      <c r="H15" s="68">
        <v>39053.9</v>
      </c>
      <c r="I15" s="68">
        <v>37531.199999999997</v>
      </c>
      <c r="J15" s="68">
        <v>38593.1</v>
      </c>
      <c r="K15" s="68">
        <v>22983.1</v>
      </c>
      <c r="L15" s="68">
        <v>22983.1</v>
      </c>
      <c r="M15" s="68">
        <v>21874.6</v>
      </c>
      <c r="N15" s="68">
        <v>21874.6</v>
      </c>
      <c r="O15" s="68">
        <v>19050.2</v>
      </c>
      <c r="P15" s="68">
        <v>19050.2</v>
      </c>
      <c r="Q15" s="68">
        <v>19812.2</v>
      </c>
      <c r="R15" s="68">
        <v>19812.2</v>
      </c>
      <c r="S15" s="68">
        <v>20604.7</v>
      </c>
      <c r="T15" s="68">
        <v>20604.7</v>
      </c>
      <c r="U15" s="68">
        <v>21428.9</v>
      </c>
      <c r="V15" s="68">
        <v>21428.9</v>
      </c>
      <c r="W15" s="68">
        <v>22286</v>
      </c>
      <c r="X15" s="68">
        <v>22286</v>
      </c>
      <c r="Y15" s="68">
        <v>23177.5</v>
      </c>
      <c r="Z15" s="68">
        <v>23177.5</v>
      </c>
      <c r="AA15" s="68">
        <v>24104.6</v>
      </c>
      <c r="AB15" s="68">
        <v>24104.6</v>
      </c>
      <c r="AC15" s="68">
        <v>25068.799999999999</v>
      </c>
      <c r="AD15" s="68">
        <v>25068.799999999999</v>
      </c>
    </row>
    <row r="16" spans="1:30" ht="13.8">
      <c r="A16" s="6" t="s">
        <v>21</v>
      </c>
      <c r="B16" s="11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</row>
    <row r="17" spans="1:30" ht="27.6">
      <c r="A17" s="7" t="s">
        <v>22</v>
      </c>
      <c r="B17" s="8" t="s">
        <v>39</v>
      </c>
      <c r="C17" s="68">
        <v>12123.1</v>
      </c>
      <c r="D17" s="68">
        <v>12123.1</v>
      </c>
      <c r="E17" s="68">
        <v>11924.1</v>
      </c>
      <c r="F17" s="68">
        <v>11924.1</v>
      </c>
      <c r="G17" s="68">
        <v>12015.1</v>
      </c>
      <c r="H17" s="68">
        <v>12015.1</v>
      </c>
      <c r="I17" s="68">
        <v>14894.3</v>
      </c>
      <c r="J17" s="68">
        <v>14894.3</v>
      </c>
      <c r="K17" s="68">
        <v>13032.6</v>
      </c>
      <c r="L17" s="68">
        <v>13032.6</v>
      </c>
      <c r="M17" s="68">
        <v>13938.2</v>
      </c>
      <c r="N17" s="68">
        <v>13938.2</v>
      </c>
      <c r="O17" s="68">
        <v>14063.1</v>
      </c>
      <c r="P17" s="68">
        <v>14063.1</v>
      </c>
      <c r="Q17" s="68">
        <v>14625.6</v>
      </c>
      <c r="R17" s="68">
        <v>14625.6</v>
      </c>
      <c r="S17" s="68">
        <v>15210.6</v>
      </c>
      <c r="T17" s="68">
        <v>15210.6</v>
      </c>
      <c r="U17" s="68">
        <v>15819.1</v>
      </c>
      <c r="V17" s="68">
        <v>15819.1</v>
      </c>
      <c r="W17" s="68">
        <v>16451.8</v>
      </c>
      <c r="X17" s="68">
        <v>16451.8</v>
      </c>
      <c r="Y17" s="68">
        <v>17109.900000000001</v>
      </c>
      <c r="Z17" s="68">
        <v>17109.900000000001</v>
      </c>
      <c r="AA17" s="68">
        <v>17794.3</v>
      </c>
      <c r="AB17" s="68">
        <v>17794.3</v>
      </c>
      <c r="AC17" s="68">
        <v>18506.099999999999</v>
      </c>
      <c r="AD17" s="68">
        <v>18506.099999999999</v>
      </c>
    </row>
    <row r="18" spans="1:30" ht="13.8">
      <c r="A18" s="3" t="s">
        <v>23</v>
      </c>
      <c r="B18" s="10" t="s">
        <v>39</v>
      </c>
      <c r="C18" s="69">
        <v>532239.4</v>
      </c>
      <c r="D18" s="69">
        <v>392748.3</v>
      </c>
      <c r="E18" s="69">
        <v>543726.4</v>
      </c>
      <c r="F18" s="69">
        <v>400824.3</v>
      </c>
      <c r="G18" s="69">
        <v>619658</v>
      </c>
      <c r="H18" s="69">
        <v>471613.1</v>
      </c>
      <c r="I18" s="69">
        <v>791457.1</v>
      </c>
      <c r="J18" s="69">
        <v>599248.9</v>
      </c>
      <c r="K18" s="69">
        <v>745154.9</v>
      </c>
      <c r="L18" s="69">
        <v>580392</v>
      </c>
      <c r="M18" s="69">
        <v>808108.8</v>
      </c>
      <c r="N18" s="69">
        <v>634310.80000000005</v>
      </c>
      <c r="O18" s="69">
        <v>860514.4</v>
      </c>
      <c r="P18" s="69">
        <v>679752.1</v>
      </c>
      <c r="Q18" s="69">
        <v>912726</v>
      </c>
      <c r="R18" s="69">
        <v>713735.2</v>
      </c>
      <c r="S18" s="69">
        <v>970864.8</v>
      </c>
      <c r="T18" s="69">
        <v>756001</v>
      </c>
      <c r="U18" s="69">
        <v>1051499.2</v>
      </c>
      <c r="V18" s="69">
        <v>817328.6</v>
      </c>
      <c r="W18" s="69">
        <v>1170839.5</v>
      </c>
      <c r="X18" s="69">
        <v>915547.9</v>
      </c>
      <c r="Y18" s="69">
        <v>1260429.8999999999</v>
      </c>
      <c r="Z18" s="69">
        <v>982119.8</v>
      </c>
      <c r="AA18" s="69">
        <v>1368677.7</v>
      </c>
      <c r="AB18" s="69">
        <v>1064425</v>
      </c>
      <c r="AC18" s="69">
        <v>1490950</v>
      </c>
      <c r="AD18" s="69">
        <v>1156784.3999999999</v>
      </c>
    </row>
    <row r="19" spans="1:30" ht="13.8">
      <c r="A19" s="4" t="s">
        <v>78</v>
      </c>
      <c r="B19" s="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</row>
    <row r="20" spans="1:30" ht="13.8">
      <c r="A20" s="12" t="s">
        <v>24</v>
      </c>
      <c r="B20" s="8" t="s">
        <v>39</v>
      </c>
      <c r="C20" s="68">
        <v>45032</v>
      </c>
      <c r="D20" s="68">
        <v>18718.2</v>
      </c>
      <c r="E20" s="68">
        <v>47899.3</v>
      </c>
      <c r="F20" s="68">
        <v>21462.9</v>
      </c>
      <c r="G20" s="68">
        <v>52705.9</v>
      </c>
      <c r="H20" s="68">
        <v>25618.2</v>
      </c>
      <c r="I20" s="68">
        <v>52995.4</v>
      </c>
      <c r="J20" s="68">
        <v>28041.3</v>
      </c>
      <c r="K20" s="68">
        <v>62943.9</v>
      </c>
      <c r="L20" s="68">
        <v>34906.400000000001</v>
      </c>
      <c r="M20" s="68">
        <v>69745</v>
      </c>
      <c r="N20" s="68">
        <v>40169.9</v>
      </c>
      <c r="O20" s="68">
        <v>90578.1</v>
      </c>
      <c r="P20" s="68">
        <v>59817.9</v>
      </c>
      <c r="Q20" s="68">
        <v>76026.5</v>
      </c>
      <c r="R20" s="68">
        <v>42164.5</v>
      </c>
      <c r="S20" s="68">
        <v>81108.7</v>
      </c>
      <c r="T20" s="68">
        <v>44545.5</v>
      </c>
      <c r="U20" s="68">
        <v>88015.9</v>
      </c>
      <c r="V20" s="68">
        <v>48167.3</v>
      </c>
      <c r="W20" s="68">
        <v>97448.2</v>
      </c>
      <c r="X20" s="68">
        <v>54005.5</v>
      </c>
      <c r="Y20" s="68">
        <v>105233.8</v>
      </c>
      <c r="Z20" s="68">
        <v>57874.1</v>
      </c>
      <c r="AA20" s="68">
        <v>114494</v>
      </c>
      <c r="AB20" s="68">
        <v>62719.6</v>
      </c>
      <c r="AC20" s="68">
        <v>125026.8</v>
      </c>
      <c r="AD20" s="68">
        <v>68162.2</v>
      </c>
    </row>
    <row r="21" spans="1:30" ht="13.8">
      <c r="A21" s="12" t="s">
        <v>25</v>
      </c>
      <c r="B21" s="8" t="s">
        <v>39</v>
      </c>
      <c r="C21" s="68">
        <v>217.5</v>
      </c>
      <c r="D21" s="68">
        <v>207.1</v>
      </c>
      <c r="E21" s="68">
        <v>211.2</v>
      </c>
      <c r="F21" s="68">
        <v>197.4</v>
      </c>
      <c r="G21" s="68">
        <v>187.2</v>
      </c>
      <c r="H21" s="68">
        <v>171.8</v>
      </c>
      <c r="I21" s="68">
        <v>202.9</v>
      </c>
      <c r="J21" s="68">
        <v>183.8</v>
      </c>
      <c r="K21" s="68">
        <v>216</v>
      </c>
      <c r="L21" s="68">
        <v>200</v>
      </c>
      <c r="M21" s="68">
        <v>198.9</v>
      </c>
      <c r="N21" s="68">
        <v>182.1</v>
      </c>
      <c r="O21" s="68">
        <v>206.1</v>
      </c>
      <c r="P21" s="68">
        <v>188.6</v>
      </c>
      <c r="Q21" s="68">
        <v>260.89999999999998</v>
      </c>
      <c r="R21" s="68">
        <v>241.6</v>
      </c>
      <c r="S21" s="68">
        <v>276</v>
      </c>
      <c r="T21" s="68">
        <v>255.2</v>
      </c>
      <c r="U21" s="68">
        <v>298.7</v>
      </c>
      <c r="V21" s="68">
        <v>276</v>
      </c>
      <c r="W21" s="68">
        <v>334.2</v>
      </c>
      <c r="X21" s="68">
        <v>309.39999999999998</v>
      </c>
      <c r="Y21" s="68">
        <v>358.6</v>
      </c>
      <c r="Z21" s="68">
        <v>331.6</v>
      </c>
      <c r="AA21" s="68">
        <v>388.8</v>
      </c>
      <c r="AB21" s="68">
        <v>359.3</v>
      </c>
      <c r="AC21" s="68">
        <v>422.9</v>
      </c>
      <c r="AD21" s="68">
        <v>390.5</v>
      </c>
    </row>
    <row r="22" spans="1:30" ht="41.4">
      <c r="A22" s="12" t="s">
        <v>26</v>
      </c>
      <c r="B22" s="8" t="s">
        <v>39</v>
      </c>
      <c r="C22" s="68">
        <v>9179.4</v>
      </c>
      <c r="D22" s="68">
        <v>7475.6</v>
      </c>
      <c r="E22" s="68">
        <v>10378.4</v>
      </c>
      <c r="F22" s="68">
        <v>8218.6</v>
      </c>
      <c r="G22" s="68">
        <v>10627</v>
      </c>
      <c r="H22" s="68">
        <v>8134.3</v>
      </c>
      <c r="I22" s="68">
        <v>12630</v>
      </c>
      <c r="J22" s="68">
        <v>9095.7000000000007</v>
      </c>
      <c r="K22" s="68">
        <v>12217.7</v>
      </c>
      <c r="L22" s="68">
        <v>9637.6</v>
      </c>
      <c r="M22" s="68">
        <v>11996.9</v>
      </c>
      <c r="N22" s="68">
        <v>9275.2999999999993</v>
      </c>
      <c r="O22" s="68">
        <v>12116.8</v>
      </c>
      <c r="P22" s="68">
        <v>9286.2000000000007</v>
      </c>
      <c r="Q22" s="68">
        <v>14757.7</v>
      </c>
      <c r="R22" s="68">
        <v>11641.6</v>
      </c>
      <c r="S22" s="68">
        <v>15663.6</v>
      </c>
      <c r="T22" s="68">
        <v>12299</v>
      </c>
      <c r="U22" s="68">
        <v>16965.900000000001</v>
      </c>
      <c r="V22" s="68">
        <v>13298.9</v>
      </c>
      <c r="W22" s="68">
        <v>18908.599999999999</v>
      </c>
      <c r="X22" s="68">
        <v>14910.8</v>
      </c>
      <c r="Y22" s="68">
        <v>20337.2</v>
      </c>
      <c r="Z22" s="68">
        <v>15979</v>
      </c>
      <c r="AA22" s="68">
        <v>22081.3</v>
      </c>
      <c r="AB22" s="68">
        <v>17316.8</v>
      </c>
      <c r="AC22" s="68">
        <v>24052.400000000001</v>
      </c>
      <c r="AD22" s="68">
        <v>18819.5</v>
      </c>
    </row>
    <row r="23" spans="1:30" ht="13.8">
      <c r="A23" s="12" t="s">
        <v>27</v>
      </c>
      <c r="B23" s="8" t="s">
        <v>39</v>
      </c>
      <c r="C23" s="68">
        <v>86059.8</v>
      </c>
      <c r="D23" s="68">
        <v>72744.7</v>
      </c>
      <c r="E23" s="68">
        <v>75929.3</v>
      </c>
      <c r="F23" s="68">
        <v>61017.5</v>
      </c>
      <c r="G23" s="68">
        <v>92983.8</v>
      </c>
      <c r="H23" s="68">
        <v>77657.7</v>
      </c>
      <c r="I23" s="68">
        <v>150034.70000000001</v>
      </c>
      <c r="J23" s="68">
        <v>131452.20000000001</v>
      </c>
      <c r="K23" s="68">
        <v>107245.4</v>
      </c>
      <c r="L23" s="68">
        <v>91381.9</v>
      </c>
      <c r="M23" s="68">
        <v>136366.29999999999</v>
      </c>
      <c r="N23" s="68">
        <v>119632.9</v>
      </c>
      <c r="O23" s="68">
        <v>133426.1</v>
      </c>
      <c r="P23" s="68">
        <v>116022.1</v>
      </c>
      <c r="Q23" s="68">
        <v>129542</v>
      </c>
      <c r="R23" s="68">
        <v>110383</v>
      </c>
      <c r="S23" s="68">
        <v>137303.6</v>
      </c>
      <c r="T23" s="68">
        <v>116616.3</v>
      </c>
      <c r="U23" s="68">
        <v>148644.1</v>
      </c>
      <c r="V23" s="68">
        <v>126097.9</v>
      </c>
      <c r="W23" s="68">
        <v>165961.29999999999</v>
      </c>
      <c r="X23" s="68">
        <v>141381.6</v>
      </c>
      <c r="Y23" s="68">
        <v>178305.3</v>
      </c>
      <c r="Z23" s="68">
        <v>151509.29999999999</v>
      </c>
      <c r="AA23" s="68">
        <v>193488.2</v>
      </c>
      <c r="AB23" s="68">
        <v>164194.5</v>
      </c>
      <c r="AC23" s="68">
        <v>210616.4</v>
      </c>
      <c r="AD23" s="68">
        <v>178442.7</v>
      </c>
    </row>
    <row r="24" spans="1:30" ht="27.6">
      <c r="A24" s="12" t="s">
        <v>28</v>
      </c>
      <c r="B24" s="8" t="s">
        <v>39</v>
      </c>
      <c r="C24" s="68">
        <v>36985.5</v>
      </c>
      <c r="D24" s="68">
        <v>10143</v>
      </c>
      <c r="E24" s="68">
        <v>39926.1</v>
      </c>
      <c r="F24" s="68">
        <v>11386.8</v>
      </c>
      <c r="G24" s="68">
        <v>48252.5</v>
      </c>
      <c r="H24" s="68">
        <v>18616.3</v>
      </c>
      <c r="I24" s="68">
        <v>71837.8</v>
      </c>
      <c r="J24" s="68">
        <v>28271</v>
      </c>
      <c r="K24" s="68">
        <v>56127.3</v>
      </c>
      <c r="L24" s="68">
        <v>25452</v>
      </c>
      <c r="M24" s="68">
        <v>46462.2</v>
      </c>
      <c r="N24" s="68">
        <v>14104.8</v>
      </c>
      <c r="O24" s="68">
        <v>43066.8</v>
      </c>
      <c r="P24" s="68">
        <v>9412.7999999999993</v>
      </c>
      <c r="Q24" s="68">
        <v>67792</v>
      </c>
      <c r="R24" s="68">
        <v>30744.3</v>
      </c>
      <c r="S24" s="68">
        <v>72483.399999999994</v>
      </c>
      <c r="T24" s="68">
        <v>32480.400000000001</v>
      </c>
      <c r="U24" s="68">
        <v>78718.7</v>
      </c>
      <c r="V24" s="68">
        <v>35121.199999999997</v>
      </c>
      <c r="W24" s="68">
        <v>86907.9</v>
      </c>
      <c r="X24" s="68">
        <v>39378.1</v>
      </c>
      <c r="Y24" s="68">
        <v>94014.3</v>
      </c>
      <c r="Z24" s="68">
        <v>42198.9</v>
      </c>
      <c r="AA24" s="68">
        <v>102377.3</v>
      </c>
      <c r="AB24" s="68">
        <v>45732</v>
      </c>
      <c r="AC24" s="68">
        <v>111914.9</v>
      </c>
      <c r="AD24" s="68">
        <v>49700.5</v>
      </c>
    </row>
    <row r="25" spans="1:30" ht="13.8">
      <c r="A25" s="12" t="s">
        <v>29</v>
      </c>
      <c r="B25" s="8" t="s">
        <v>39</v>
      </c>
      <c r="C25" s="68">
        <v>494.9</v>
      </c>
      <c r="D25" s="68">
        <v>317.60000000000002</v>
      </c>
      <c r="E25" s="68">
        <v>554.29999999999995</v>
      </c>
      <c r="F25" s="68">
        <v>374.2</v>
      </c>
      <c r="G25" s="68">
        <v>1930.5</v>
      </c>
      <c r="H25" s="68">
        <v>1680.9</v>
      </c>
      <c r="I25" s="68">
        <v>11685.1</v>
      </c>
      <c r="J25" s="68">
        <v>7696.3</v>
      </c>
      <c r="K25" s="68">
        <v>4800.6000000000004</v>
      </c>
      <c r="L25" s="68">
        <v>4542.2</v>
      </c>
      <c r="M25" s="68">
        <v>3232.8</v>
      </c>
      <c r="N25" s="68">
        <v>2960.3</v>
      </c>
      <c r="O25" s="68">
        <v>3297.3</v>
      </c>
      <c r="P25" s="68">
        <v>3013.9</v>
      </c>
      <c r="Q25" s="68">
        <v>5798.7</v>
      </c>
      <c r="R25" s="68">
        <v>5486.7</v>
      </c>
      <c r="S25" s="68">
        <v>6133.5</v>
      </c>
      <c r="T25" s="68">
        <v>5796.5</v>
      </c>
      <c r="U25" s="68">
        <v>6635</v>
      </c>
      <c r="V25" s="68">
        <v>6267.8</v>
      </c>
      <c r="W25" s="68">
        <v>7427.8</v>
      </c>
      <c r="X25" s="68">
        <v>7027.5</v>
      </c>
      <c r="Y25" s="68">
        <v>7967.3</v>
      </c>
      <c r="Z25" s="68">
        <v>7530.9</v>
      </c>
      <c r="AA25" s="68">
        <v>8638.5</v>
      </c>
      <c r="AB25" s="68">
        <v>8161.5</v>
      </c>
      <c r="AC25" s="68">
        <v>9393.7000000000007</v>
      </c>
      <c r="AD25" s="68">
        <v>8869.7000000000007</v>
      </c>
    </row>
    <row r="26" spans="1:30" ht="13.8">
      <c r="A26" s="12" t="s">
        <v>30</v>
      </c>
      <c r="B26" s="8" t="s">
        <v>39</v>
      </c>
      <c r="C26" s="68">
        <v>153401.4</v>
      </c>
      <c r="D26" s="68">
        <v>106605.5</v>
      </c>
      <c r="E26" s="68">
        <v>158044.1</v>
      </c>
      <c r="F26" s="68">
        <v>109373.8</v>
      </c>
      <c r="G26" s="68">
        <v>172924.3</v>
      </c>
      <c r="H26" s="68">
        <v>122088.1</v>
      </c>
      <c r="I26" s="68">
        <v>200097.2</v>
      </c>
      <c r="J26" s="68">
        <v>139783</v>
      </c>
      <c r="K26" s="68">
        <v>206230.7</v>
      </c>
      <c r="L26" s="68">
        <v>153612.1</v>
      </c>
      <c r="M26" s="68">
        <v>230465.3</v>
      </c>
      <c r="N26" s="68">
        <v>174961.2</v>
      </c>
      <c r="O26" s="68">
        <v>214775.7</v>
      </c>
      <c r="P26" s="68">
        <v>157047.5</v>
      </c>
      <c r="Q26" s="68">
        <v>249102.4</v>
      </c>
      <c r="R26" s="68">
        <v>185552.8</v>
      </c>
      <c r="S26" s="68">
        <v>264649.8</v>
      </c>
      <c r="T26" s="68">
        <v>196031</v>
      </c>
      <c r="U26" s="68">
        <v>286754.09999999998</v>
      </c>
      <c r="V26" s="68">
        <v>211969.5</v>
      </c>
      <c r="W26" s="68">
        <v>319191.09999999998</v>
      </c>
      <c r="X26" s="68">
        <v>237661.2</v>
      </c>
      <c r="Y26" s="68">
        <v>343566.8</v>
      </c>
      <c r="Z26" s="68">
        <v>254685.8</v>
      </c>
      <c r="AA26" s="68">
        <v>373175.5</v>
      </c>
      <c r="AB26" s="68">
        <v>276009.40000000002</v>
      </c>
      <c r="AC26" s="68">
        <v>406679.5</v>
      </c>
      <c r="AD26" s="68">
        <v>299960.5</v>
      </c>
    </row>
    <row r="27" spans="1:30" ht="13.8">
      <c r="A27" s="12" t="s">
        <v>31</v>
      </c>
      <c r="B27" s="8" t="s">
        <v>39</v>
      </c>
      <c r="C27" s="68">
        <v>18242.5</v>
      </c>
      <c r="D27" s="68">
        <v>3801.5</v>
      </c>
      <c r="E27" s="68">
        <v>20323.599999999999</v>
      </c>
      <c r="F27" s="68">
        <v>4337.3</v>
      </c>
      <c r="G27" s="68">
        <v>22670.6</v>
      </c>
      <c r="H27" s="68">
        <v>5389.3</v>
      </c>
      <c r="I27" s="68">
        <v>27337.200000000001</v>
      </c>
      <c r="J27" s="68">
        <v>7992.4</v>
      </c>
      <c r="K27" s="68">
        <v>24444.2</v>
      </c>
      <c r="L27" s="68">
        <v>6556.9</v>
      </c>
      <c r="M27" s="68">
        <v>24599.7</v>
      </c>
      <c r="N27" s="68">
        <v>5731.6</v>
      </c>
      <c r="O27" s="68">
        <v>23957.5</v>
      </c>
      <c r="P27" s="68">
        <v>4333.3</v>
      </c>
      <c r="Q27" s="68">
        <v>29523.5</v>
      </c>
      <c r="R27" s="68">
        <v>7920.3</v>
      </c>
      <c r="S27" s="68">
        <v>31693.9</v>
      </c>
      <c r="T27" s="68">
        <v>8367.6</v>
      </c>
      <c r="U27" s="68">
        <v>34470.300000000003</v>
      </c>
      <c r="V27" s="68">
        <v>9047.9</v>
      </c>
      <c r="W27" s="68">
        <v>37859.9</v>
      </c>
      <c r="X27" s="68">
        <v>10144.6</v>
      </c>
      <c r="Y27" s="68">
        <v>41085.599999999999</v>
      </c>
      <c r="Z27" s="68">
        <v>10871.3</v>
      </c>
      <c r="AA27" s="68">
        <v>44812.2</v>
      </c>
      <c r="AB27" s="68">
        <v>11781.5</v>
      </c>
      <c r="AC27" s="68">
        <v>49082</v>
      </c>
      <c r="AD27" s="68">
        <v>12803.8</v>
      </c>
    </row>
    <row r="28" spans="1:30" ht="13.8">
      <c r="A28" s="12" t="s">
        <v>32</v>
      </c>
      <c r="B28" s="8" t="s">
        <v>39</v>
      </c>
      <c r="C28" s="68">
        <v>74100.899999999994</v>
      </c>
      <c r="D28" s="68">
        <v>73993.3</v>
      </c>
      <c r="E28" s="68">
        <v>54783.3</v>
      </c>
      <c r="F28" s="68">
        <v>55152.7</v>
      </c>
      <c r="G28" s="68">
        <v>68689.8</v>
      </c>
      <c r="H28" s="68">
        <v>68961.7</v>
      </c>
      <c r="I28" s="68">
        <v>94230.8</v>
      </c>
      <c r="J28" s="68">
        <v>88254.2</v>
      </c>
      <c r="K28" s="68">
        <v>84808.4</v>
      </c>
      <c r="L28" s="68">
        <v>85089.8</v>
      </c>
      <c r="M28" s="68">
        <v>75895.3</v>
      </c>
      <c r="N28" s="68">
        <v>76192.2</v>
      </c>
      <c r="O28" s="68">
        <v>80684.600000000006</v>
      </c>
      <c r="P28" s="68">
        <v>80993.399999999994</v>
      </c>
      <c r="Q28" s="68">
        <v>102442.7</v>
      </c>
      <c r="R28" s="68">
        <v>102782.6</v>
      </c>
      <c r="S28" s="68">
        <v>108219.7</v>
      </c>
      <c r="T28" s="68">
        <v>108586.8</v>
      </c>
      <c r="U28" s="68">
        <v>117015.5</v>
      </c>
      <c r="V28" s="68">
        <v>117415.5</v>
      </c>
      <c r="W28" s="68">
        <v>131210.79999999999</v>
      </c>
      <c r="X28" s="68">
        <v>131646.79999999999</v>
      </c>
      <c r="Y28" s="68">
        <v>140601.79999999999</v>
      </c>
      <c r="Z28" s="68">
        <v>141077.20000000001</v>
      </c>
      <c r="AA28" s="68">
        <v>152369.20000000001</v>
      </c>
      <c r="AB28" s="68">
        <v>152888.9</v>
      </c>
      <c r="AC28" s="68">
        <v>165585.20000000001</v>
      </c>
      <c r="AD28" s="68">
        <v>166156</v>
      </c>
    </row>
    <row r="29" spans="1:30" ht="13.8">
      <c r="A29" s="12" t="s">
        <v>33</v>
      </c>
      <c r="B29" s="8" t="s">
        <v>39</v>
      </c>
      <c r="C29" s="68">
        <v>81198</v>
      </c>
      <c r="D29" s="68">
        <v>79647.3</v>
      </c>
      <c r="E29" s="68">
        <v>110588.8</v>
      </c>
      <c r="F29" s="68">
        <v>108882.2</v>
      </c>
      <c r="G29" s="68">
        <v>115241</v>
      </c>
      <c r="H29" s="68">
        <v>113310.1</v>
      </c>
      <c r="I29" s="68">
        <v>132411</v>
      </c>
      <c r="J29" s="68">
        <v>129556.8</v>
      </c>
      <c r="K29" s="68">
        <v>139333.9</v>
      </c>
      <c r="L29" s="68">
        <v>137335.29999999999</v>
      </c>
      <c r="M29" s="68">
        <v>143948.29999999999</v>
      </c>
      <c r="N29" s="68">
        <v>141840.1</v>
      </c>
      <c r="O29" s="68">
        <v>144067.29999999999</v>
      </c>
      <c r="P29" s="68">
        <v>141874.70000000001</v>
      </c>
      <c r="Q29" s="68">
        <v>168305.3</v>
      </c>
      <c r="R29" s="68">
        <v>165891.6</v>
      </c>
      <c r="S29" s="68">
        <v>177865.8</v>
      </c>
      <c r="T29" s="68">
        <v>175259.5</v>
      </c>
      <c r="U29" s="68">
        <v>192349.7</v>
      </c>
      <c r="V29" s="68">
        <v>189509.1</v>
      </c>
      <c r="W29" s="68">
        <v>215575.3</v>
      </c>
      <c r="X29" s="68">
        <v>212478.6</v>
      </c>
      <c r="Y29" s="68">
        <v>231075.20000000001</v>
      </c>
      <c r="Z29" s="68">
        <v>227699.3</v>
      </c>
      <c r="AA29" s="68">
        <v>250454.1</v>
      </c>
      <c r="AB29" s="68">
        <v>246763.4</v>
      </c>
      <c r="AC29" s="68">
        <v>272230.09999999998</v>
      </c>
      <c r="AD29" s="68">
        <v>268176.59999999998</v>
      </c>
    </row>
    <row r="30" spans="1:30" ht="13.8">
      <c r="A30" s="12" t="s">
        <v>34</v>
      </c>
      <c r="B30" s="8" t="s">
        <v>39</v>
      </c>
      <c r="C30" s="68">
        <v>14873.6</v>
      </c>
      <c r="D30" s="68">
        <v>5561.7</v>
      </c>
      <c r="E30" s="68">
        <v>14077.6</v>
      </c>
      <c r="F30" s="68">
        <v>4880.2</v>
      </c>
      <c r="G30" s="68">
        <v>21543.7</v>
      </c>
      <c r="H30" s="68">
        <v>8788.9</v>
      </c>
      <c r="I30" s="68">
        <v>23908</v>
      </c>
      <c r="J30" s="68">
        <v>8982.2999999999993</v>
      </c>
      <c r="K30" s="68">
        <v>22423.9</v>
      </c>
      <c r="L30" s="68">
        <v>9221.7999999999993</v>
      </c>
      <c r="M30" s="68">
        <v>23029.5</v>
      </c>
      <c r="N30" s="68">
        <v>9103.4</v>
      </c>
      <c r="O30" s="68">
        <v>21343.8</v>
      </c>
      <c r="P30" s="68">
        <v>6859.7</v>
      </c>
      <c r="Q30" s="68">
        <v>27084</v>
      </c>
      <c r="R30" s="68">
        <v>11139.3</v>
      </c>
      <c r="S30" s="68">
        <v>28984.9</v>
      </c>
      <c r="T30" s="68">
        <v>11768.3</v>
      </c>
      <c r="U30" s="68">
        <v>31488.7</v>
      </c>
      <c r="V30" s="68">
        <v>12725.1</v>
      </c>
      <c r="W30" s="68">
        <v>34723.4</v>
      </c>
      <c r="X30" s="68">
        <v>14267.5</v>
      </c>
      <c r="Y30" s="68">
        <v>37589.9</v>
      </c>
      <c r="Z30" s="68">
        <v>15289.5</v>
      </c>
      <c r="AA30" s="68">
        <v>40948.699999999997</v>
      </c>
      <c r="AB30" s="68">
        <v>16569.599999999999</v>
      </c>
      <c r="AC30" s="68">
        <v>44783.4</v>
      </c>
      <c r="AD30" s="68">
        <v>18007.5</v>
      </c>
    </row>
    <row r="31" spans="1:30" ht="13.8">
      <c r="A31" s="12" t="s">
        <v>35</v>
      </c>
      <c r="B31" s="8" t="s">
        <v>39</v>
      </c>
      <c r="C31" s="68">
        <v>3414.8</v>
      </c>
      <c r="D31" s="68">
        <v>2816.1</v>
      </c>
      <c r="E31" s="68">
        <v>3722.4</v>
      </c>
      <c r="F31" s="68">
        <v>3070.8</v>
      </c>
      <c r="G31" s="68">
        <v>4091.5</v>
      </c>
      <c r="H31" s="68">
        <v>3456.1</v>
      </c>
      <c r="I31" s="68">
        <v>4544</v>
      </c>
      <c r="J31" s="68">
        <v>3773.3</v>
      </c>
      <c r="K31" s="68">
        <v>3996.6</v>
      </c>
      <c r="L31" s="68">
        <v>3339</v>
      </c>
      <c r="M31" s="68">
        <v>4032.3</v>
      </c>
      <c r="N31" s="68">
        <v>3338.6</v>
      </c>
      <c r="O31" s="68">
        <v>4060.2</v>
      </c>
      <c r="P31" s="68">
        <v>3338.7</v>
      </c>
      <c r="Q31" s="68">
        <v>4827.5</v>
      </c>
      <c r="R31" s="68">
        <v>4033.3</v>
      </c>
      <c r="S31" s="68">
        <v>5118.7</v>
      </c>
      <c r="T31" s="68">
        <v>4261.1000000000004</v>
      </c>
      <c r="U31" s="68">
        <v>5542.2</v>
      </c>
      <c r="V31" s="68">
        <v>4607.5</v>
      </c>
      <c r="W31" s="68">
        <v>6184.9</v>
      </c>
      <c r="X31" s="68">
        <v>5166</v>
      </c>
      <c r="Y31" s="68">
        <v>6646.9</v>
      </c>
      <c r="Z31" s="68">
        <v>5536.1</v>
      </c>
      <c r="AA31" s="68">
        <v>7213.9</v>
      </c>
      <c r="AB31" s="68">
        <v>5999.6</v>
      </c>
      <c r="AC31" s="68">
        <v>7853.9</v>
      </c>
      <c r="AD31" s="68">
        <v>6520.2</v>
      </c>
    </row>
    <row r="32" spans="1:30" ht="40.799999999999997" customHeight="1">
      <c r="A32" s="12" t="s">
        <v>36</v>
      </c>
      <c r="B32" s="8" t="s">
        <v>39</v>
      </c>
      <c r="C32" s="68">
        <v>9039</v>
      </c>
      <c r="D32" s="68">
        <v>7801.1</v>
      </c>
      <c r="E32" s="68">
        <v>7288.1</v>
      </c>
      <c r="F32" s="68">
        <v>5844.1</v>
      </c>
      <c r="G32" s="68">
        <v>7810.1</v>
      </c>
      <c r="H32" s="68">
        <v>6603</v>
      </c>
      <c r="I32" s="68">
        <v>7899.5</v>
      </c>
      <c r="J32" s="68">
        <v>6266.5</v>
      </c>
      <c r="K32" s="68">
        <v>14576.8</v>
      </c>
      <c r="L32" s="68">
        <v>13327.5</v>
      </c>
      <c r="M32" s="68">
        <v>19624.5</v>
      </c>
      <c r="N32" s="68">
        <v>18306.599999999999</v>
      </c>
      <c r="O32" s="68">
        <v>25355.7</v>
      </c>
      <c r="P32" s="68">
        <v>23985</v>
      </c>
      <c r="Q32" s="68">
        <v>30269.4</v>
      </c>
      <c r="R32" s="68">
        <v>28760.400000000001</v>
      </c>
      <c r="S32" s="68">
        <v>33974.800000000003</v>
      </c>
      <c r="T32" s="68">
        <v>32345.5</v>
      </c>
      <c r="U32" s="68">
        <v>36611.4</v>
      </c>
      <c r="V32" s="68">
        <v>34835.699999999997</v>
      </c>
      <c r="W32" s="68">
        <v>40148.800000000003</v>
      </c>
      <c r="X32" s="68">
        <v>38212.9</v>
      </c>
      <c r="Y32" s="68">
        <v>44048.3</v>
      </c>
      <c r="Z32" s="68">
        <v>41937.9</v>
      </c>
      <c r="AA32" s="68">
        <v>47833.3</v>
      </c>
      <c r="AB32" s="68">
        <v>45526.1</v>
      </c>
      <c r="AC32" s="68">
        <v>52003.4</v>
      </c>
      <c r="AD32" s="68">
        <v>49469.4</v>
      </c>
    </row>
    <row r="33" spans="1:34" ht="55.2">
      <c r="A33" s="3" t="s">
        <v>83</v>
      </c>
      <c r="B33" s="10" t="s">
        <v>39</v>
      </c>
      <c r="C33" s="69">
        <v>-951.9</v>
      </c>
      <c r="D33" s="69">
        <v>397</v>
      </c>
      <c r="E33" s="69">
        <v>8004.1</v>
      </c>
      <c r="F33" s="69">
        <v>13678.2</v>
      </c>
      <c r="G33" s="69">
        <v>-14687.8</v>
      </c>
      <c r="H33" s="69">
        <v>-15845.1</v>
      </c>
      <c r="I33" s="69">
        <v>-133350.39999999999</v>
      </c>
      <c r="J33" s="69">
        <v>-98288.8</v>
      </c>
      <c r="K33" s="69">
        <v>-52848.6</v>
      </c>
      <c r="L33" s="69">
        <v>-51703.199999999997</v>
      </c>
      <c r="M33" s="69">
        <v>-56884.1</v>
      </c>
      <c r="N33" s="69">
        <v>-55676</v>
      </c>
      <c r="O33" s="69">
        <v>-46979.4</v>
      </c>
      <c r="P33" s="69">
        <v>-45722.9</v>
      </c>
      <c r="Q33" s="69">
        <v>-37656.199999999997</v>
      </c>
      <c r="R33" s="69">
        <v>-36272.9</v>
      </c>
      <c r="S33" s="69">
        <v>-27409</v>
      </c>
      <c r="T33" s="69">
        <v>-25915.4</v>
      </c>
      <c r="U33" s="69">
        <v>-30434.1</v>
      </c>
      <c r="V33" s="69">
        <v>-28806.3</v>
      </c>
      <c r="W33" s="69">
        <v>-43830.8</v>
      </c>
      <c r="X33" s="69">
        <v>-42056.2</v>
      </c>
      <c r="Y33" s="69">
        <v>-37846.800000000003</v>
      </c>
      <c r="Z33" s="69">
        <v>-35912.199999999997</v>
      </c>
      <c r="AA33" s="69">
        <v>-41211.699999999997</v>
      </c>
      <c r="AB33" s="69">
        <v>-39096.800000000003</v>
      </c>
      <c r="AC33" s="69">
        <v>-45820.2</v>
      </c>
      <c r="AD33" s="69">
        <v>-43497.3</v>
      </c>
      <c r="AH33" s="65"/>
    </row>
    <row r="34" spans="1:34" ht="27.6">
      <c r="A34" s="3" t="s">
        <v>40</v>
      </c>
      <c r="B34" s="10" t="s">
        <v>39</v>
      </c>
      <c r="C34" s="69">
        <v>112341.6</v>
      </c>
      <c r="D34" s="69">
        <v>98747.6</v>
      </c>
      <c r="E34" s="69">
        <v>112595.5</v>
      </c>
      <c r="F34" s="69">
        <v>98173.2</v>
      </c>
      <c r="G34" s="69">
        <v>112595.5</v>
      </c>
      <c r="H34" s="69">
        <v>97311</v>
      </c>
      <c r="I34" s="69">
        <v>158013.1</v>
      </c>
      <c r="J34" s="69">
        <v>141079.9</v>
      </c>
      <c r="K34" s="69">
        <v>208086.39999999999</v>
      </c>
      <c r="L34" s="69">
        <v>191153.2</v>
      </c>
      <c r="M34" s="69">
        <v>263762.40000000002</v>
      </c>
      <c r="N34" s="69">
        <v>246829.2</v>
      </c>
      <c r="O34" s="69">
        <v>309485.3</v>
      </c>
      <c r="P34" s="69">
        <v>292552.09999999998</v>
      </c>
      <c r="Q34" s="69">
        <v>345758.2</v>
      </c>
      <c r="R34" s="69">
        <v>328825</v>
      </c>
      <c r="S34" s="69">
        <v>371673.59999999998</v>
      </c>
      <c r="T34" s="69">
        <v>354740.4</v>
      </c>
      <c r="U34" s="69">
        <v>400479.9</v>
      </c>
      <c r="V34" s="69">
        <v>383546.7</v>
      </c>
      <c r="W34" s="69">
        <v>442536.1</v>
      </c>
      <c r="X34" s="69">
        <v>425602.9</v>
      </c>
      <c r="Y34" s="69">
        <v>478448.3</v>
      </c>
      <c r="Z34" s="69">
        <v>461515.1</v>
      </c>
      <c r="AA34" s="69">
        <v>517545</v>
      </c>
      <c r="AB34" s="69">
        <v>500611.8</v>
      </c>
      <c r="AC34" s="69">
        <v>561042.4</v>
      </c>
      <c r="AD34" s="69">
        <v>544109.19999999995</v>
      </c>
    </row>
    <row r="35" spans="1:34" ht="96.6">
      <c r="A35" s="13" t="s">
        <v>41</v>
      </c>
      <c r="B35" s="14" t="s">
        <v>43</v>
      </c>
      <c r="C35" s="68" t="s">
        <v>44</v>
      </c>
      <c r="D35" s="68">
        <v>29.2</v>
      </c>
      <c r="E35" s="68" t="s">
        <v>44</v>
      </c>
      <c r="F35" s="68">
        <v>25.6</v>
      </c>
      <c r="G35" s="68" t="s">
        <v>44</v>
      </c>
      <c r="H35" s="68">
        <v>23.4</v>
      </c>
      <c r="I35" s="68" t="s">
        <v>44</v>
      </c>
      <c r="J35" s="68">
        <v>30.5</v>
      </c>
      <c r="K35" s="68" t="s">
        <v>44</v>
      </c>
      <c r="L35" s="68">
        <v>37.799999999999997</v>
      </c>
      <c r="M35" s="68" t="s">
        <v>44</v>
      </c>
      <c r="N35" s="68">
        <v>44.3</v>
      </c>
      <c r="O35" s="68" t="s">
        <v>44</v>
      </c>
      <c r="P35" s="68">
        <v>47.6</v>
      </c>
      <c r="Q35" s="68" t="s">
        <v>44</v>
      </c>
      <c r="R35" s="68">
        <v>50</v>
      </c>
      <c r="S35" s="68" t="s">
        <v>44</v>
      </c>
      <c r="T35" s="68">
        <v>50</v>
      </c>
      <c r="U35" s="68" t="s">
        <v>44</v>
      </c>
      <c r="V35" s="68">
        <v>50</v>
      </c>
      <c r="W35" s="68" t="s">
        <v>44</v>
      </c>
      <c r="X35" s="68">
        <v>50</v>
      </c>
      <c r="Y35" s="68" t="s">
        <v>44</v>
      </c>
      <c r="Z35" s="68">
        <v>50</v>
      </c>
      <c r="AA35" s="68" t="s">
        <v>44</v>
      </c>
      <c r="AB35" s="68">
        <v>50</v>
      </c>
      <c r="AC35" s="68" t="s">
        <v>44</v>
      </c>
      <c r="AD35" s="68">
        <v>50</v>
      </c>
    </row>
    <row r="36" spans="1:34" ht="124.2">
      <c r="A36" s="13" t="s">
        <v>42</v>
      </c>
      <c r="B36" s="14" t="s">
        <v>43</v>
      </c>
      <c r="C36" s="68" t="s">
        <v>44</v>
      </c>
      <c r="D36" s="68">
        <v>2</v>
      </c>
      <c r="E36" s="68" t="s">
        <v>44</v>
      </c>
      <c r="F36" s="68">
        <v>1.5</v>
      </c>
      <c r="G36" s="68" t="s">
        <v>44</v>
      </c>
      <c r="H36" s="68">
        <v>1.4</v>
      </c>
      <c r="I36" s="68" t="s">
        <v>44</v>
      </c>
      <c r="J36" s="68">
        <v>1.1000000000000001</v>
      </c>
      <c r="K36" s="68" t="s">
        <v>44</v>
      </c>
      <c r="L36" s="68">
        <v>2.2999999999999998</v>
      </c>
      <c r="M36" s="68" t="s">
        <v>44</v>
      </c>
      <c r="N36" s="68">
        <v>3</v>
      </c>
      <c r="O36" s="68" t="s">
        <v>44</v>
      </c>
      <c r="P36" s="68">
        <v>3.6</v>
      </c>
      <c r="Q36" s="68" t="s">
        <v>44</v>
      </c>
      <c r="R36" s="68">
        <v>4.0999999999999996</v>
      </c>
      <c r="S36" s="68" t="s">
        <v>44</v>
      </c>
      <c r="T36" s="68">
        <v>4.4000000000000004</v>
      </c>
      <c r="U36" s="68" t="s">
        <v>44</v>
      </c>
      <c r="V36" s="68">
        <v>4.3</v>
      </c>
      <c r="W36" s="68" t="s">
        <v>44</v>
      </c>
      <c r="X36" s="68">
        <v>4.3</v>
      </c>
      <c r="Y36" s="68" t="s">
        <v>44</v>
      </c>
      <c r="Z36" s="68">
        <v>4.3</v>
      </c>
      <c r="AA36" s="68" t="s">
        <v>44</v>
      </c>
      <c r="AB36" s="68">
        <v>4.3</v>
      </c>
      <c r="AC36" s="68" t="s">
        <v>44</v>
      </c>
      <c r="AD36" s="68">
        <v>4.3</v>
      </c>
    </row>
    <row r="37" spans="1:34" ht="13.8">
      <c r="A37" s="1" t="s">
        <v>84</v>
      </c>
    </row>
  </sheetData>
  <mergeCells count="19">
    <mergeCell ref="Z1:AD1"/>
    <mergeCell ref="K9:L9"/>
    <mergeCell ref="M9:N9"/>
    <mergeCell ref="O9:P9"/>
    <mergeCell ref="A5:AD5"/>
    <mergeCell ref="Q9:R9"/>
    <mergeCell ref="A9:A10"/>
    <mergeCell ref="B9:B10"/>
    <mergeCell ref="A7:AD7"/>
    <mergeCell ref="S9:T9"/>
    <mergeCell ref="U9:V9"/>
    <mergeCell ref="W9:X9"/>
    <mergeCell ref="Y9:Z9"/>
    <mergeCell ref="AA9:AB9"/>
    <mergeCell ref="AC9:AD9"/>
    <mergeCell ref="C9:D9"/>
    <mergeCell ref="E9:F9"/>
    <mergeCell ref="G9:H9"/>
    <mergeCell ref="I9:J9"/>
  </mergeCells>
  <pageMargins left="0.19685039370078741" right="0.19685039370078741" top="0.51181102362204722" bottom="0.35433070866141736" header="0.31496062992125984" footer="0.19685039370078741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D37"/>
  <sheetViews>
    <sheetView showGridLines="0" topLeftCell="A7" zoomScaleNormal="100" zoomScaleSheetLayoutView="70" workbookViewId="0">
      <selection activeCell="C24" sqref="C24"/>
    </sheetView>
  </sheetViews>
  <sheetFormatPr defaultRowHeight="13.8"/>
  <cols>
    <col min="1" max="1" width="32.33203125" style="1" customWidth="1"/>
    <col min="2" max="2" width="12.6640625" style="9" customWidth="1"/>
    <col min="3" max="8" width="8.88671875" style="1"/>
    <col min="9" max="9" width="9.33203125" style="1" customWidth="1"/>
    <col min="10" max="20" width="8.88671875" style="1"/>
    <col min="21" max="21" width="10.6640625" style="1" customWidth="1"/>
    <col min="22" max="22" width="8.88671875" style="1"/>
    <col min="23" max="23" width="10.6640625" style="1" customWidth="1"/>
    <col min="24" max="24" width="8.88671875" style="1"/>
    <col min="25" max="25" width="10.44140625" style="1" customWidth="1"/>
    <col min="26" max="26" width="8.88671875" style="1"/>
    <col min="27" max="27" width="10.109375" style="1" customWidth="1"/>
    <col min="28" max="28" width="10.21875" style="1" customWidth="1"/>
    <col min="29" max="29" width="10.109375" style="1" customWidth="1"/>
    <col min="30" max="30" width="10.21875" style="1" customWidth="1"/>
    <col min="31" max="16384" width="8.88671875" style="1"/>
  </cols>
  <sheetData>
    <row r="1" spans="1:30" ht="90" customHeight="1">
      <c r="Z1" s="72" t="s">
        <v>81</v>
      </c>
      <c r="AA1" s="72"/>
      <c r="AB1" s="72"/>
      <c r="AC1" s="72"/>
      <c r="AD1" s="72"/>
    </row>
    <row r="5" spans="1:30" ht="69.599999999999994" customHeight="1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ht="6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>
      <c r="A7" s="73" t="s">
        <v>48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</row>
    <row r="8" spans="1:30" ht="6" customHeight="1">
      <c r="AD8" s="2"/>
    </row>
    <row r="9" spans="1:30">
      <c r="A9" s="74" t="s">
        <v>0</v>
      </c>
      <c r="B9" s="74" t="s">
        <v>38</v>
      </c>
      <c r="C9" s="70" t="s">
        <v>79</v>
      </c>
      <c r="D9" s="71"/>
      <c r="E9" s="70" t="s">
        <v>1</v>
      </c>
      <c r="F9" s="71"/>
      <c r="G9" s="70" t="s">
        <v>2</v>
      </c>
      <c r="H9" s="71"/>
      <c r="I9" s="70" t="s">
        <v>3</v>
      </c>
      <c r="J9" s="71"/>
      <c r="K9" s="70" t="s">
        <v>4</v>
      </c>
      <c r="L9" s="71"/>
      <c r="M9" s="70" t="s">
        <v>5</v>
      </c>
      <c r="N9" s="71"/>
      <c r="O9" s="70" t="s">
        <v>6</v>
      </c>
      <c r="P9" s="71"/>
      <c r="Q9" s="70" t="s">
        <v>7</v>
      </c>
      <c r="R9" s="71"/>
      <c r="S9" s="70" t="s">
        <v>8</v>
      </c>
      <c r="T9" s="71"/>
      <c r="U9" s="70" t="s">
        <v>9</v>
      </c>
      <c r="V9" s="71"/>
      <c r="W9" s="70" t="s">
        <v>10</v>
      </c>
      <c r="X9" s="71"/>
      <c r="Y9" s="70" t="s">
        <v>11</v>
      </c>
      <c r="Z9" s="71"/>
      <c r="AA9" s="70" t="s">
        <v>12</v>
      </c>
      <c r="AB9" s="71"/>
      <c r="AC9" s="70" t="s">
        <v>13</v>
      </c>
      <c r="AD9" s="71"/>
    </row>
    <row r="10" spans="1:30" ht="55.2">
      <c r="A10" s="75"/>
      <c r="B10" s="75"/>
      <c r="C10" s="19" t="s">
        <v>14</v>
      </c>
      <c r="D10" s="19" t="s">
        <v>15</v>
      </c>
      <c r="E10" s="19" t="s">
        <v>14</v>
      </c>
      <c r="F10" s="19" t="s">
        <v>15</v>
      </c>
      <c r="G10" s="19" t="s">
        <v>14</v>
      </c>
      <c r="H10" s="19" t="s">
        <v>15</v>
      </c>
      <c r="I10" s="19" t="s">
        <v>14</v>
      </c>
      <c r="J10" s="19" t="s">
        <v>15</v>
      </c>
      <c r="K10" s="19" t="s">
        <v>14</v>
      </c>
      <c r="L10" s="19" t="s">
        <v>15</v>
      </c>
      <c r="M10" s="19" t="s">
        <v>14</v>
      </c>
      <c r="N10" s="19" t="s">
        <v>15</v>
      </c>
      <c r="O10" s="19" t="s">
        <v>14</v>
      </c>
      <c r="P10" s="19" t="s">
        <v>15</v>
      </c>
      <c r="Q10" s="19" t="s">
        <v>14</v>
      </c>
      <c r="R10" s="19" t="s">
        <v>15</v>
      </c>
      <c r="S10" s="19" t="s">
        <v>14</v>
      </c>
      <c r="T10" s="19" t="s">
        <v>15</v>
      </c>
      <c r="U10" s="19" t="s">
        <v>14</v>
      </c>
      <c r="V10" s="19" t="s">
        <v>15</v>
      </c>
      <c r="W10" s="19" t="s">
        <v>14</v>
      </c>
      <c r="X10" s="19" t="s">
        <v>15</v>
      </c>
      <c r="Y10" s="19" t="s">
        <v>14</v>
      </c>
      <c r="Z10" s="19" t="s">
        <v>15</v>
      </c>
      <c r="AA10" s="19" t="s">
        <v>14</v>
      </c>
      <c r="AB10" s="19" t="s">
        <v>15</v>
      </c>
      <c r="AC10" s="19" t="s">
        <v>14</v>
      </c>
      <c r="AD10" s="19" t="s">
        <v>15</v>
      </c>
    </row>
    <row r="11" spans="1:30">
      <c r="A11" s="3" t="s">
        <v>16</v>
      </c>
      <c r="B11" s="10" t="s">
        <v>39</v>
      </c>
      <c r="C11" s="69">
        <v>531287.5</v>
      </c>
      <c r="D11" s="69">
        <v>393145.3</v>
      </c>
      <c r="E11" s="69">
        <v>551730.5</v>
      </c>
      <c r="F11" s="69">
        <v>414502.5</v>
      </c>
      <c r="G11" s="69">
        <v>604970.19999999995</v>
      </c>
      <c r="H11" s="69">
        <v>455768.1</v>
      </c>
      <c r="I11" s="69">
        <v>658106.69999999995</v>
      </c>
      <c r="J11" s="69">
        <v>500960.1</v>
      </c>
      <c r="K11" s="69">
        <v>685965.1</v>
      </c>
      <c r="L11" s="69">
        <v>524983.6</v>
      </c>
      <c r="M11" s="69">
        <v>743829</v>
      </c>
      <c r="N11" s="69">
        <v>573640.1</v>
      </c>
      <c r="O11" s="69">
        <v>805363.1</v>
      </c>
      <c r="P11" s="69">
        <v>624557.4</v>
      </c>
      <c r="Q11" s="69">
        <v>861013.2</v>
      </c>
      <c r="R11" s="69">
        <v>666983.4</v>
      </c>
      <c r="S11" s="69">
        <v>922596.2</v>
      </c>
      <c r="T11" s="69">
        <v>713963.5</v>
      </c>
      <c r="U11" s="69">
        <v>992342.8</v>
      </c>
      <c r="V11" s="69">
        <v>765968.6</v>
      </c>
      <c r="W11" s="69">
        <v>1088415.1000000001</v>
      </c>
      <c r="X11" s="69">
        <v>842403.3</v>
      </c>
      <c r="Y11" s="69">
        <v>1172785</v>
      </c>
      <c r="Z11" s="69">
        <v>905659.5</v>
      </c>
      <c r="AA11" s="69">
        <v>1265387.8999999999</v>
      </c>
      <c r="AB11" s="69">
        <v>974309.2</v>
      </c>
      <c r="AC11" s="69">
        <v>1366978.5</v>
      </c>
      <c r="AD11" s="69">
        <v>1048452.9</v>
      </c>
    </row>
    <row r="12" spans="1:30">
      <c r="A12" s="4" t="s">
        <v>20</v>
      </c>
      <c r="B12" s="21"/>
      <c r="C12" s="68"/>
      <c r="D12" s="68"/>
      <c r="E12" s="68"/>
      <c r="F12" s="68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</row>
    <row r="13" spans="1:30">
      <c r="A13" s="5" t="s">
        <v>18</v>
      </c>
      <c r="B13" s="21" t="s">
        <v>39</v>
      </c>
      <c r="C13" s="68">
        <v>430544.6</v>
      </c>
      <c r="D13" s="68">
        <v>322828.09999999998</v>
      </c>
      <c r="E13" s="68">
        <v>478500.7</v>
      </c>
      <c r="F13" s="68">
        <v>369911.4</v>
      </c>
      <c r="G13" s="68">
        <v>522544.2</v>
      </c>
      <c r="H13" s="68">
        <v>401039.3</v>
      </c>
      <c r="I13" s="68">
        <v>573246.5</v>
      </c>
      <c r="J13" s="68">
        <v>447097.9</v>
      </c>
      <c r="K13" s="68">
        <v>624210.19999999995</v>
      </c>
      <c r="L13" s="68">
        <v>487182.5</v>
      </c>
      <c r="M13" s="68">
        <v>680680.9</v>
      </c>
      <c r="N13" s="68">
        <v>534462.5</v>
      </c>
      <c r="O13" s="68">
        <v>748169.8</v>
      </c>
      <c r="P13" s="68">
        <v>591053.69999999995</v>
      </c>
      <c r="Q13" s="68">
        <v>799967.4</v>
      </c>
      <c r="R13" s="68">
        <v>631741.80000000005</v>
      </c>
      <c r="S13" s="68">
        <v>859305.6</v>
      </c>
      <c r="T13" s="68">
        <v>677509.3</v>
      </c>
      <c r="U13" s="68">
        <v>926717.7</v>
      </c>
      <c r="V13" s="68">
        <v>728253.3</v>
      </c>
      <c r="W13" s="68">
        <v>1020362</v>
      </c>
      <c r="X13" s="68">
        <v>803376.4</v>
      </c>
      <c r="Y13" s="68">
        <v>1102206.8</v>
      </c>
      <c r="Z13" s="68">
        <v>865268.6</v>
      </c>
      <c r="AA13" s="68">
        <v>1192183.5</v>
      </c>
      <c r="AB13" s="68">
        <v>932499.6</v>
      </c>
      <c r="AC13" s="68">
        <v>1291043</v>
      </c>
      <c r="AD13" s="68">
        <v>1005168</v>
      </c>
    </row>
    <row r="14" spans="1:30">
      <c r="A14" s="5" t="s">
        <v>19</v>
      </c>
      <c r="B14" s="21" t="s">
        <v>39</v>
      </c>
      <c r="C14" s="68">
        <v>48526.6</v>
      </c>
      <c r="D14" s="68">
        <v>15898.8</v>
      </c>
      <c r="E14" s="68">
        <v>44789.9</v>
      </c>
      <c r="F14" s="68">
        <v>13926.8</v>
      </c>
      <c r="G14" s="68">
        <v>45393.9</v>
      </c>
      <c r="H14" s="68">
        <v>15674.8</v>
      </c>
      <c r="I14" s="68">
        <v>47329</v>
      </c>
      <c r="J14" s="68">
        <v>15269.2</v>
      </c>
      <c r="K14" s="68">
        <v>38771.800000000003</v>
      </c>
      <c r="L14" s="68">
        <v>14817.9</v>
      </c>
      <c r="M14" s="68">
        <v>41273.5</v>
      </c>
      <c r="N14" s="68">
        <v>17303</v>
      </c>
      <c r="O14" s="68">
        <v>38143.1</v>
      </c>
      <c r="P14" s="68">
        <v>14453.4</v>
      </c>
      <c r="Q14" s="68">
        <v>41233.599999999999</v>
      </c>
      <c r="R14" s="68">
        <v>15429.3</v>
      </c>
      <c r="S14" s="68">
        <v>42685.9</v>
      </c>
      <c r="T14" s="68">
        <v>15849.5</v>
      </c>
      <c r="U14" s="68">
        <v>44196.3</v>
      </c>
      <c r="V14" s="68">
        <v>16286.4</v>
      </c>
      <c r="W14" s="68">
        <v>45767.1</v>
      </c>
      <c r="X14" s="68">
        <v>16740.900000000001</v>
      </c>
      <c r="Y14" s="68">
        <v>47400.800000000003</v>
      </c>
      <c r="Z14" s="68">
        <v>17213.5</v>
      </c>
      <c r="AA14" s="68">
        <v>49099.8</v>
      </c>
      <c r="AB14" s="68">
        <v>17705</v>
      </c>
      <c r="AC14" s="68">
        <v>50866.7</v>
      </c>
      <c r="AD14" s="68">
        <v>18216.099999999999</v>
      </c>
    </row>
    <row r="15" spans="1:30" ht="27.6">
      <c r="A15" s="5" t="s">
        <v>17</v>
      </c>
      <c r="B15" s="21" t="s">
        <v>39</v>
      </c>
      <c r="C15" s="68">
        <v>52216.2</v>
      </c>
      <c r="D15" s="68">
        <v>54418.400000000001</v>
      </c>
      <c r="E15" s="68">
        <v>28439.9</v>
      </c>
      <c r="F15" s="68">
        <v>30664.3</v>
      </c>
      <c r="G15" s="68">
        <v>37032.1</v>
      </c>
      <c r="H15" s="68">
        <v>39053.9</v>
      </c>
      <c r="I15" s="68">
        <v>37531.199999999997</v>
      </c>
      <c r="J15" s="68">
        <v>38593.1</v>
      </c>
      <c r="K15" s="68">
        <v>22983.1</v>
      </c>
      <c r="L15" s="68">
        <v>22983.1</v>
      </c>
      <c r="M15" s="68">
        <v>21874.6</v>
      </c>
      <c r="N15" s="68">
        <v>21874.6</v>
      </c>
      <c r="O15" s="68">
        <v>19050.2</v>
      </c>
      <c r="P15" s="68">
        <v>19050.2</v>
      </c>
      <c r="Q15" s="68">
        <v>19812.2</v>
      </c>
      <c r="R15" s="68">
        <v>19812.2</v>
      </c>
      <c r="S15" s="68">
        <v>20604.7</v>
      </c>
      <c r="T15" s="68">
        <v>20604.7</v>
      </c>
      <c r="U15" s="68">
        <v>21428.9</v>
      </c>
      <c r="V15" s="68">
        <v>21428.9</v>
      </c>
      <c r="W15" s="68">
        <v>22286</v>
      </c>
      <c r="X15" s="68">
        <v>22286</v>
      </c>
      <c r="Y15" s="68">
        <v>23177.5</v>
      </c>
      <c r="Z15" s="68">
        <v>23177.5</v>
      </c>
      <c r="AA15" s="68">
        <v>24104.6</v>
      </c>
      <c r="AB15" s="68">
        <v>24104.6</v>
      </c>
      <c r="AC15" s="68">
        <v>25068.799999999999</v>
      </c>
      <c r="AD15" s="68">
        <v>25068.799999999999</v>
      </c>
    </row>
    <row r="16" spans="1:30">
      <c r="A16" s="6" t="s">
        <v>21</v>
      </c>
      <c r="B16" s="11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</row>
    <row r="17" spans="1:30" ht="27.6">
      <c r="A17" s="7" t="s">
        <v>22</v>
      </c>
      <c r="B17" s="21" t="s">
        <v>39</v>
      </c>
      <c r="C17" s="68">
        <v>12123.1</v>
      </c>
      <c r="D17" s="68">
        <v>12123.1</v>
      </c>
      <c r="E17" s="68">
        <v>11924.1</v>
      </c>
      <c r="F17" s="68">
        <v>11924.1</v>
      </c>
      <c r="G17" s="68">
        <v>12015.1</v>
      </c>
      <c r="H17" s="68">
        <v>12015.1</v>
      </c>
      <c r="I17" s="68">
        <v>14894.3</v>
      </c>
      <c r="J17" s="68">
        <v>14894.3</v>
      </c>
      <c r="K17" s="68">
        <v>13032.6</v>
      </c>
      <c r="L17" s="68">
        <v>13032.6</v>
      </c>
      <c r="M17" s="68">
        <v>13938.2</v>
      </c>
      <c r="N17" s="68">
        <v>13938.2</v>
      </c>
      <c r="O17" s="68">
        <v>14063.1</v>
      </c>
      <c r="P17" s="68">
        <v>14063.1</v>
      </c>
      <c r="Q17" s="68">
        <v>14625.6</v>
      </c>
      <c r="R17" s="68">
        <v>14625.6</v>
      </c>
      <c r="S17" s="68">
        <v>15210.6</v>
      </c>
      <c r="T17" s="68">
        <v>15210.6</v>
      </c>
      <c r="U17" s="68">
        <v>15819.1</v>
      </c>
      <c r="V17" s="68">
        <v>15819.1</v>
      </c>
      <c r="W17" s="68">
        <v>16451.8</v>
      </c>
      <c r="X17" s="68">
        <v>16451.8</v>
      </c>
      <c r="Y17" s="68">
        <v>17109.900000000001</v>
      </c>
      <c r="Z17" s="68">
        <v>17109.900000000001</v>
      </c>
      <c r="AA17" s="68">
        <v>17794.3</v>
      </c>
      <c r="AB17" s="68">
        <v>17794.3</v>
      </c>
      <c r="AC17" s="68">
        <v>18506.099999999999</v>
      </c>
      <c r="AD17" s="68">
        <v>18506.099999999999</v>
      </c>
    </row>
    <row r="18" spans="1:30">
      <c r="A18" s="3" t="s">
        <v>23</v>
      </c>
      <c r="B18" s="10" t="s">
        <v>39</v>
      </c>
      <c r="C18" s="69">
        <v>532239.4</v>
      </c>
      <c r="D18" s="69">
        <v>392748.3</v>
      </c>
      <c r="E18" s="69">
        <v>543726.4</v>
      </c>
      <c r="F18" s="69">
        <v>400824.3</v>
      </c>
      <c r="G18" s="69">
        <v>619658</v>
      </c>
      <c r="H18" s="69">
        <v>471613.1</v>
      </c>
      <c r="I18" s="69">
        <v>791457.1</v>
      </c>
      <c r="J18" s="69">
        <v>599248.9</v>
      </c>
      <c r="K18" s="69">
        <v>736794.8</v>
      </c>
      <c r="L18" s="69">
        <v>574686.30000000005</v>
      </c>
      <c r="M18" s="69">
        <v>800196.9</v>
      </c>
      <c r="N18" s="69">
        <v>628816.69999999995</v>
      </c>
      <c r="O18" s="69">
        <v>848864.6</v>
      </c>
      <c r="P18" s="69">
        <v>666793.19999999995</v>
      </c>
      <c r="Q18" s="69">
        <v>897762</v>
      </c>
      <c r="R18" s="69">
        <v>702373.9</v>
      </c>
      <c r="S18" s="69">
        <v>947150.4</v>
      </c>
      <c r="T18" s="69">
        <v>737057.4</v>
      </c>
      <c r="U18" s="69">
        <v>1019517.9</v>
      </c>
      <c r="V18" s="69">
        <v>791559.1</v>
      </c>
      <c r="W18" s="69">
        <v>1127926</v>
      </c>
      <c r="X18" s="69">
        <v>880192</v>
      </c>
      <c r="Y18" s="69">
        <v>1205837.3</v>
      </c>
      <c r="Z18" s="69">
        <v>936841.9</v>
      </c>
      <c r="AA18" s="69">
        <v>1301286.7</v>
      </c>
      <c r="AB18" s="69">
        <v>1008170.5</v>
      </c>
      <c r="AC18" s="69">
        <v>1405797.9</v>
      </c>
      <c r="AD18" s="69">
        <v>1085042.6000000001</v>
      </c>
    </row>
    <row r="19" spans="1:30">
      <c r="A19" s="4" t="s">
        <v>78</v>
      </c>
      <c r="B19" s="21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</row>
    <row r="20" spans="1:30">
      <c r="A20" s="12" t="s">
        <v>24</v>
      </c>
      <c r="B20" s="21" t="s">
        <v>39</v>
      </c>
      <c r="C20" s="68">
        <v>45032</v>
      </c>
      <c r="D20" s="68">
        <v>18718.2</v>
      </c>
      <c r="E20" s="68">
        <v>47899.3</v>
      </c>
      <c r="F20" s="68">
        <v>21462.9</v>
      </c>
      <c r="G20" s="68">
        <v>52705.9</v>
      </c>
      <c r="H20" s="68">
        <v>25618.2</v>
      </c>
      <c r="I20" s="68">
        <v>52995.4</v>
      </c>
      <c r="J20" s="68">
        <v>28041.3</v>
      </c>
      <c r="K20" s="68">
        <v>62554.9</v>
      </c>
      <c r="L20" s="68">
        <v>34969.1</v>
      </c>
      <c r="M20" s="68">
        <v>68979.5</v>
      </c>
      <c r="N20" s="68">
        <v>39815.9</v>
      </c>
      <c r="O20" s="68">
        <v>89651.3</v>
      </c>
      <c r="P20" s="68">
        <v>58668.4</v>
      </c>
      <c r="Q20" s="68">
        <v>74742.3</v>
      </c>
      <c r="R20" s="68">
        <v>41493.300000000003</v>
      </c>
      <c r="S20" s="68">
        <v>79176</v>
      </c>
      <c r="T20" s="68">
        <v>43424.7</v>
      </c>
      <c r="U20" s="68">
        <v>85435.6</v>
      </c>
      <c r="V20" s="68">
        <v>46644.1</v>
      </c>
      <c r="W20" s="68">
        <v>94071.6</v>
      </c>
      <c r="X20" s="68">
        <v>51915</v>
      </c>
      <c r="Y20" s="68">
        <v>100975</v>
      </c>
      <c r="Z20" s="68">
        <v>55200.3</v>
      </c>
      <c r="AA20" s="68">
        <v>109278.9</v>
      </c>
      <c r="AB20" s="68">
        <v>59399.6</v>
      </c>
      <c r="AC20" s="68">
        <v>118510</v>
      </c>
      <c r="AD20" s="68">
        <v>63927.4</v>
      </c>
    </row>
    <row r="21" spans="1:30">
      <c r="A21" s="12" t="s">
        <v>25</v>
      </c>
      <c r="B21" s="21" t="s">
        <v>39</v>
      </c>
      <c r="C21" s="68">
        <v>217.5</v>
      </c>
      <c r="D21" s="68">
        <v>207.1</v>
      </c>
      <c r="E21" s="68">
        <v>211.2</v>
      </c>
      <c r="F21" s="68">
        <v>197.4</v>
      </c>
      <c r="G21" s="68">
        <v>187.2</v>
      </c>
      <c r="H21" s="68">
        <v>171.8</v>
      </c>
      <c r="I21" s="68">
        <v>202.9</v>
      </c>
      <c r="J21" s="68">
        <v>183.8</v>
      </c>
      <c r="K21" s="68">
        <v>216.1</v>
      </c>
      <c r="L21" s="68">
        <v>200.4</v>
      </c>
      <c r="M21" s="68">
        <v>197.1</v>
      </c>
      <c r="N21" s="68">
        <v>180.5</v>
      </c>
      <c r="O21" s="68">
        <v>202.6</v>
      </c>
      <c r="P21" s="68">
        <v>185</v>
      </c>
      <c r="Q21" s="68">
        <v>256.7</v>
      </c>
      <c r="R21" s="68">
        <v>237.7</v>
      </c>
      <c r="S21" s="68">
        <v>269.2</v>
      </c>
      <c r="T21" s="68">
        <v>248.8</v>
      </c>
      <c r="U21" s="68">
        <v>289.3</v>
      </c>
      <c r="V21" s="68">
        <v>267.2</v>
      </c>
      <c r="W21" s="68">
        <v>321.5</v>
      </c>
      <c r="X21" s="68">
        <v>297.39999999999998</v>
      </c>
      <c r="Y21" s="68">
        <v>342.3</v>
      </c>
      <c r="Z21" s="68">
        <v>316.3</v>
      </c>
      <c r="AA21" s="68">
        <v>368.7</v>
      </c>
      <c r="AB21" s="68">
        <v>340.3</v>
      </c>
      <c r="AC21" s="68">
        <v>397.4</v>
      </c>
      <c r="AD21" s="68">
        <v>366.3</v>
      </c>
    </row>
    <row r="22" spans="1:30" ht="41.4">
      <c r="A22" s="12" t="s">
        <v>26</v>
      </c>
      <c r="B22" s="21" t="s">
        <v>39</v>
      </c>
      <c r="C22" s="68">
        <v>9179.4</v>
      </c>
      <c r="D22" s="68">
        <v>7475.6</v>
      </c>
      <c r="E22" s="68">
        <v>10378.4</v>
      </c>
      <c r="F22" s="68">
        <v>8218.6</v>
      </c>
      <c r="G22" s="68">
        <v>10627</v>
      </c>
      <c r="H22" s="68">
        <v>8134.3</v>
      </c>
      <c r="I22" s="68">
        <v>12630</v>
      </c>
      <c r="J22" s="68">
        <v>9095.7000000000007</v>
      </c>
      <c r="K22" s="68">
        <v>12193.5</v>
      </c>
      <c r="L22" s="68">
        <v>9654.9</v>
      </c>
      <c r="M22" s="68">
        <v>11877.3</v>
      </c>
      <c r="N22" s="68">
        <v>9193.6</v>
      </c>
      <c r="O22" s="68">
        <v>11958.9</v>
      </c>
      <c r="P22" s="68">
        <v>9107.7000000000007</v>
      </c>
      <c r="Q22" s="68">
        <v>14515.9</v>
      </c>
      <c r="R22" s="68">
        <v>11456.3</v>
      </c>
      <c r="S22" s="68">
        <v>15279.5</v>
      </c>
      <c r="T22" s="68">
        <v>11989.5</v>
      </c>
      <c r="U22" s="68">
        <v>16448.099999999999</v>
      </c>
      <c r="V22" s="68">
        <v>12878.4</v>
      </c>
      <c r="W22" s="68">
        <v>18213.099999999999</v>
      </c>
      <c r="X22" s="68">
        <v>14333.7</v>
      </c>
      <c r="Y22" s="68">
        <v>19453.099999999999</v>
      </c>
      <c r="Z22" s="68">
        <v>15240.7</v>
      </c>
      <c r="AA22" s="68">
        <v>20990.2</v>
      </c>
      <c r="AB22" s="68">
        <v>16400.099999999999</v>
      </c>
      <c r="AC22" s="68">
        <v>22673.200000000001</v>
      </c>
      <c r="AD22" s="68">
        <v>17650.3</v>
      </c>
    </row>
    <row r="23" spans="1:30">
      <c r="A23" s="12" t="s">
        <v>27</v>
      </c>
      <c r="B23" s="21" t="s">
        <v>39</v>
      </c>
      <c r="C23" s="68">
        <v>86059.8</v>
      </c>
      <c r="D23" s="68">
        <v>72744.7</v>
      </c>
      <c r="E23" s="68">
        <v>75929.3</v>
      </c>
      <c r="F23" s="68">
        <v>61017.5</v>
      </c>
      <c r="G23" s="68">
        <v>92983.8</v>
      </c>
      <c r="H23" s="68">
        <v>77657.7</v>
      </c>
      <c r="I23" s="68">
        <v>150034.70000000001</v>
      </c>
      <c r="J23" s="68">
        <v>131452.20000000001</v>
      </c>
      <c r="K23" s="68">
        <v>107154</v>
      </c>
      <c r="L23" s="68">
        <v>91546</v>
      </c>
      <c r="M23" s="68">
        <v>135079</v>
      </c>
      <c r="N23" s="68">
        <v>118578.4</v>
      </c>
      <c r="O23" s="68">
        <v>131322.5</v>
      </c>
      <c r="P23" s="68">
        <v>113792.5</v>
      </c>
      <c r="Q23" s="68">
        <v>127438.1</v>
      </c>
      <c r="R23" s="68">
        <v>108626</v>
      </c>
      <c r="S23" s="68">
        <v>133910</v>
      </c>
      <c r="T23" s="68">
        <v>113682</v>
      </c>
      <c r="U23" s="68">
        <v>144058.29999999999</v>
      </c>
      <c r="V23" s="68">
        <v>122110.2</v>
      </c>
      <c r="W23" s="68">
        <v>159761</v>
      </c>
      <c r="X23" s="68">
        <v>135909</v>
      </c>
      <c r="Y23" s="68">
        <v>170408.9</v>
      </c>
      <c r="Z23" s="68">
        <v>144509.70000000001</v>
      </c>
      <c r="AA23" s="68">
        <v>183724.5</v>
      </c>
      <c r="AB23" s="68">
        <v>155503</v>
      </c>
      <c r="AC23" s="68">
        <v>198239.1</v>
      </c>
      <c r="AD23" s="68">
        <v>167356.5</v>
      </c>
    </row>
    <row r="24" spans="1:30" ht="27.6">
      <c r="A24" s="12" t="s">
        <v>28</v>
      </c>
      <c r="B24" s="21" t="s">
        <v>39</v>
      </c>
      <c r="C24" s="68">
        <v>36985.5</v>
      </c>
      <c r="D24" s="68">
        <v>10143</v>
      </c>
      <c r="E24" s="68">
        <v>39926.1</v>
      </c>
      <c r="F24" s="68">
        <v>11386.8</v>
      </c>
      <c r="G24" s="68">
        <v>48252.5</v>
      </c>
      <c r="H24" s="68">
        <v>18616.3</v>
      </c>
      <c r="I24" s="68">
        <v>71837.8</v>
      </c>
      <c r="J24" s="68">
        <v>28271</v>
      </c>
      <c r="K24" s="68">
        <v>55678.8</v>
      </c>
      <c r="L24" s="68">
        <v>25497.7</v>
      </c>
      <c r="M24" s="68">
        <v>45887.8</v>
      </c>
      <c r="N24" s="68">
        <v>13980.5</v>
      </c>
      <c r="O24" s="68">
        <v>43129.599999999999</v>
      </c>
      <c r="P24" s="68">
        <v>9231.9</v>
      </c>
      <c r="Q24" s="68">
        <v>66631.899999999994</v>
      </c>
      <c r="R24" s="68">
        <v>30254.9</v>
      </c>
      <c r="S24" s="68">
        <v>70777.899999999994</v>
      </c>
      <c r="T24" s="68">
        <v>31663.1</v>
      </c>
      <c r="U24" s="68">
        <v>76451.600000000006</v>
      </c>
      <c r="V24" s="68">
        <v>34010.6</v>
      </c>
      <c r="W24" s="68">
        <v>83976.6</v>
      </c>
      <c r="X24" s="68">
        <v>37853.800000000003</v>
      </c>
      <c r="Y24" s="68">
        <v>90330.5</v>
      </c>
      <c r="Z24" s="68">
        <v>40249.4</v>
      </c>
      <c r="AA24" s="68">
        <v>97883.199999999997</v>
      </c>
      <c r="AB24" s="68">
        <v>43311.199999999997</v>
      </c>
      <c r="AC24" s="68">
        <v>106330.5</v>
      </c>
      <c r="AD24" s="68">
        <v>46612.7</v>
      </c>
    </row>
    <row r="25" spans="1:30">
      <c r="A25" s="12" t="s">
        <v>29</v>
      </c>
      <c r="B25" s="21" t="s">
        <v>39</v>
      </c>
      <c r="C25" s="68">
        <v>494.9</v>
      </c>
      <c r="D25" s="68">
        <v>317.60000000000002</v>
      </c>
      <c r="E25" s="68">
        <v>554.29999999999995</v>
      </c>
      <c r="F25" s="68">
        <v>374.2</v>
      </c>
      <c r="G25" s="68">
        <v>1930.5</v>
      </c>
      <c r="H25" s="68">
        <v>1680.9</v>
      </c>
      <c r="I25" s="68">
        <v>11685.1</v>
      </c>
      <c r="J25" s="68">
        <v>7696.3</v>
      </c>
      <c r="K25" s="68">
        <v>4804.6000000000004</v>
      </c>
      <c r="L25" s="68">
        <v>4550.3999999999996</v>
      </c>
      <c r="M25" s="68">
        <v>3202.9</v>
      </c>
      <c r="N25" s="68">
        <v>2934.2</v>
      </c>
      <c r="O25" s="68">
        <v>3241.5</v>
      </c>
      <c r="P25" s="68">
        <v>2956</v>
      </c>
      <c r="Q25" s="68">
        <v>5705.7</v>
      </c>
      <c r="R25" s="68">
        <v>5399.4</v>
      </c>
      <c r="S25" s="68">
        <v>5980.1</v>
      </c>
      <c r="T25" s="68">
        <v>5650.7</v>
      </c>
      <c r="U25" s="68">
        <v>6427.1</v>
      </c>
      <c r="V25" s="68">
        <v>6069.6</v>
      </c>
      <c r="W25" s="68">
        <v>7144</v>
      </c>
      <c r="X25" s="68">
        <v>6755.5</v>
      </c>
      <c r="Y25" s="68">
        <v>7604.8</v>
      </c>
      <c r="Z25" s="68">
        <v>7183</v>
      </c>
      <c r="AA25" s="68">
        <v>8189.1</v>
      </c>
      <c r="AB25" s="68">
        <v>7729.4</v>
      </c>
      <c r="AC25" s="68">
        <v>8821.6</v>
      </c>
      <c r="AD25" s="68">
        <v>8318.6</v>
      </c>
    </row>
    <row r="26" spans="1:30">
      <c r="A26" s="12" t="s">
        <v>30</v>
      </c>
      <c r="B26" s="21" t="s">
        <v>39</v>
      </c>
      <c r="C26" s="68">
        <v>153401.4</v>
      </c>
      <c r="D26" s="68">
        <v>106605.5</v>
      </c>
      <c r="E26" s="68">
        <v>158044.1</v>
      </c>
      <c r="F26" s="68">
        <v>109373.8</v>
      </c>
      <c r="G26" s="68">
        <v>172924.3</v>
      </c>
      <c r="H26" s="68">
        <v>122088.1</v>
      </c>
      <c r="I26" s="68">
        <v>200097.2</v>
      </c>
      <c r="J26" s="68">
        <v>139783</v>
      </c>
      <c r="K26" s="68">
        <v>205659</v>
      </c>
      <c r="L26" s="68">
        <v>153888.1</v>
      </c>
      <c r="M26" s="68">
        <v>228151</v>
      </c>
      <c r="N26" s="68">
        <v>173419.1</v>
      </c>
      <c r="O26" s="68">
        <v>212175.8</v>
      </c>
      <c r="P26" s="68">
        <v>154029.6</v>
      </c>
      <c r="Q26" s="68">
        <v>244998.3</v>
      </c>
      <c r="R26" s="68">
        <v>182599.2</v>
      </c>
      <c r="S26" s="68">
        <v>258193.7</v>
      </c>
      <c r="T26" s="68">
        <v>191098.5</v>
      </c>
      <c r="U26" s="68">
        <v>278067.09999999998</v>
      </c>
      <c r="V26" s="68">
        <v>205266.2</v>
      </c>
      <c r="W26" s="68">
        <v>307578</v>
      </c>
      <c r="X26" s="68">
        <v>228461.7</v>
      </c>
      <c r="Y26" s="68">
        <v>328825.8</v>
      </c>
      <c r="Z26" s="68">
        <v>242919.6</v>
      </c>
      <c r="AA26" s="68">
        <v>355008.6</v>
      </c>
      <c r="AB26" s="68">
        <v>261399.1</v>
      </c>
      <c r="AC26" s="68">
        <v>383761.1</v>
      </c>
      <c r="AD26" s="68">
        <v>281324.7</v>
      </c>
    </row>
    <row r="27" spans="1:30">
      <c r="A27" s="12" t="s">
        <v>31</v>
      </c>
      <c r="B27" s="21" t="s">
        <v>39</v>
      </c>
      <c r="C27" s="68">
        <v>18242.5</v>
      </c>
      <c r="D27" s="68">
        <v>3801.5</v>
      </c>
      <c r="E27" s="68">
        <v>20323.599999999999</v>
      </c>
      <c r="F27" s="68">
        <v>4337.3</v>
      </c>
      <c r="G27" s="68">
        <v>22670.6</v>
      </c>
      <c r="H27" s="68">
        <v>5389.3</v>
      </c>
      <c r="I27" s="68">
        <v>27337.200000000001</v>
      </c>
      <c r="J27" s="68">
        <v>7992.4</v>
      </c>
      <c r="K27" s="68">
        <v>24167.8</v>
      </c>
      <c r="L27" s="68">
        <v>6568.7</v>
      </c>
      <c r="M27" s="68">
        <v>24286.7</v>
      </c>
      <c r="N27" s="68">
        <v>5681</v>
      </c>
      <c r="O27" s="68">
        <v>24016.3</v>
      </c>
      <c r="P27" s="68">
        <v>4250</v>
      </c>
      <c r="Q27" s="68">
        <v>29006.3</v>
      </c>
      <c r="R27" s="68">
        <v>7794.3</v>
      </c>
      <c r="S27" s="68">
        <v>30965.5</v>
      </c>
      <c r="T27" s="68">
        <v>8157</v>
      </c>
      <c r="U27" s="68">
        <v>33509.800000000003</v>
      </c>
      <c r="V27" s="68">
        <v>8761.7999999999993</v>
      </c>
      <c r="W27" s="68">
        <v>36646.800000000003</v>
      </c>
      <c r="X27" s="68">
        <v>9751.9</v>
      </c>
      <c r="Y27" s="68">
        <v>39572.1</v>
      </c>
      <c r="Z27" s="68">
        <v>10369</v>
      </c>
      <c r="AA27" s="68">
        <v>42979.5</v>
      </c>
      <c r="AB27" s="68">
        <v>11157.8</v>
      </c>
      <c r="AC27" s="68">
        <v>46830.7</v>
      </c>
      <c r="AD27" s="68">
        <v>12008.4</v>
      </c>
    </row>
    <row r="28" spans="1:30">
      <c r="A28" s="12" t="s">
        <v>32</v>
      </c>
      <c r="B28" s="21" t="s">
        <v>39</v>
      </c>
      <c r="C28" s="68">
        <v>74100.899999999994</v>
      </c>
      <c r="D28" s="68">
        <v>73993.3</v>
      </c>
      <c r="E28" s="68">
        <v>54783.3</v>
      </c>
      <c r="F28" s="68">
        <v>55152.7</v>
      </c>
      <c r="G28" s="68">
        <v>68689.8</v>
      </c>
      <c r="H28" s="68">
        <v>68961.7</v>
      </c>
      <c r="I28" s="68">
        <v>94230.8</v>
      </c>
      <c r="J28" s="68">
        <v>88254.2</v>
      </c>
      <c r="K28" s="68">
        <v>84965.8</v>
      </c>
      <c r="L28" s="68">
        <v>85242.7</v>
      </c>
      <c r="M28" s="68">
        <v>75227.899999999994</v>
      </c>
      <c r="N28" s="68">
        <v>75520.600000000006</v>
      </c>
      <c r="O28" s="68">
        <v>79125.899999999994</v>
      </c>
      <c r="P28" s="68">
        <v>79436.899999999994</v>
      </c>
      <c r="Q28" s="68">
        <v>100812.8</v>
      </c>
      <c r="R28" s="68">
        <v>101146.5</v>
      </c>
      <c r="S28" s="68">
        <v>105495.6</v>
      </c>
      <c r="T28" s="68">
        <v>105854.5</v>
      </c>
      <c r="U28" s="68">
        <v>113313</v>
      </c>
      <c r="V28" s="68">
        <v>113702.39999999999</v>
      </c>
      <c r="W28" s="68">
        <v>126127.8</v>
      </c>
      <c r="X28" s="68">
        <v>126551</v>
      </c>
      <c r="Y28" s="68">
        <v>134100.1</v>
      </c>
      <c r="Z28" s="68">
        <v>134559.6</v>
      </c>
      <c r="AA28" s="68">
        <v>144295.20000000001</v>
      </c>
      <c r="AB28" s="68">
        <v>144795.9</v>
      </c>
      <c r="AC28" s="68">
        <v>155285.29999999999</v>
      </c>
      <c r="AD28" s="68">
        <v>155833.20000000001</v>
      </c>
    </row>
    <row r="29" spans="1:30">
      <c r="A29" s="12" t="s">
        <v>33</v>
      </c>
      <c r="B29" s="21" t="s">
        <v>39</v>
      </c>
      <c r="C29" s="68">
        <v>81198</v>
      </c>
      <c r="D29" s="68">
        <v>79647.3</v>
      </c>
      <c r="E29" s="68">
        <v>110588.8</v>
      </c>
      <c r="F29" s="68">
        <v>108882.2</v>
      </c>
      <c r="G29" s="68">
        <v>115241</v>
      </c>
      <c r="H29" s="68">
        <v>113310.1</v>
      </c>
      <c r="I29" s="68">
        <v>132411</v>
      </c>
      <c r="J29" s="68">
        <v>129556.8</v>
      </c>
      <c r="K29" s="68">
        <v>139548.4</v>
      </c>
      <c r="L29" s="68">
        <v>137582.1</v>
      </c>
      <c r="M29" s="68">
        <v>142668.79999999999</v>
      </c>
      <c r="N29" s="68">
        <v>140589.9</v>
      </c>
      <c r="O29" s="68">
        <v>141356.79999999999</v>
      </c>
      <c r="P29" s="68">
        <v>139148.29999999999</v>
      </c>
      <c r="Q29" s="68">
        <v>165621.1</v>
      </c>
      <c r="R29" s="68">
        <v>163251</v>
      </c>
      <c r="S29" s="68">
        <v>173398.1</v>
      </c>
      <c r="T29" s="68">
        <v>170849.7</v>
      </c>
      <c r="U29" s="68">
        <v>186281.3</v>
      </c>
      <c r="V29" s="68">
        <v>183516.2</v>
      </c>
      <c r="W29" s="68">
        <v>207258.9</v>
      </c>
      <c r="X29" s="68">
        <v>204253.9</v>
      </c>
      <c r="Y29" s="68">
        <v>220442.7</v>
      </c>
      <c r="Z29" s="68">
        <v>217179.8</v>
      </c>
      <c r="AA29" s="68">
        <v>237256.7</v>
      </c>
      <c r="AB29" s="68">
        <v>233701.2</v>
      </c>
      <c r="AC29" s="68">
        <v>255406.3</v>
      </c>
      <c r="AD29" s="68">
        <v>251515.5</v>
      </c>
    </row>
    <row r="30" spans="1:30">
      <c r="A30" s="12" t="s">
        <v>34</v>
      </c>
      <c r="B30" s="21" t="s">
        <v>39</v>
      </c>
      <c r="C30" s="68">
        <v>14873.6</v>
      </c>
      <c r="D30" s="68">
        <v>5561.7</v>
      </c>
      <c r="E30" s="68">
        <v>14077.6</v>
      </c>
      <c r="F30" s="68">
        <v>4880.2</v>
      </c>
      <c r="G30" s="68">
        <v>21543.7</v>
      </c>
      <c r="H30" s="68">
        <v>8788.9</v>
      </c>
      <c r="I30" s="68">
        <v>23908</v>
      </c>
      <c r="J30" s="68">
        <v>8982.2999999999993</v>
      </c>
      <c r="K30" s="68">
        <v>22227.7</v>
      </c>
      <c r="L30" s="68">
        <v>9238.2999999999993</v>
      </c>
      <c r="M30" s="68">
        <v>22755.5</v>
      </c>
      <c r="N30" s="68">
        <v>9023.2000000000007</v>
      </c>
      <c r="O30" s="68">
        <v>21316.9</v>
      </c>
      <c r="P30" s="68">
        <v>6727.9</v>
      </c>
      <c r="Q30" s="68">
        <v>26618</v>
      </c>
      <c r="R30" s="68">
        <v>10962</v>
      </c>
      <c r="S30" s="68">
        <v>28306.5</v>
      </c>
      <c r="T30" s="68">
        <v>11472.2</v>
      </c>
      <c r="U30" s="68">
        <v>30588.6</v>
      </c>
      <c r="V30" s="68">
        <v>12322.7</v>
      </c>
      <c r="W30" s="68">
        <v>33565.599999999999</v>
      </c>
      <c r="X30" s="68">
        <v>13715.2</v>
      </c>
      <c r="Y30" s="68">
        <v>36137.199999999997</v>
      </c>
      <c r="Z30" s="68">
        <v>14583.2</v>
      </c>
      <c r="AA30" s="68">
        <v>39179.300000000003</v>
      </c>
      <c r="AB30" s="68">
        <v>15692.5</v>
      </c>
      <c r="AC30" s="68">
        <v>42590.1</v>
      </c>
      <c r="AD30" s="68">
        <v>16888.7</v>
      </c>
    </row>
    <row r="31" spans="1:30">
      <c r="A31" s="12" t="s">
        <v>35</v>
      </c>
      <c r="B31" s="21" t="s">
        <v>39</v>
      </c>
      <c r="C31" s="68">
        <v>3414.8</v>
      </c>
      <c r="D31" s="68">
        <v>2816.1</v>
      </c>
      <c r="E31" s="68">
        <v>3722.4</v>
      </c>
      <c r="F31" s="68">
        <v>3070.8</v>
      </c>
      <c r="G31" s="68">
        <v>4091.5</v>
      </c>
      <c r="H31" s="68">
        <v>3456.1</v>
      </c>
      <c r="I31" s="68">
        <v>4544</v>
      </c>
      <c r="J31" s="68">
        <v>3773.3</v>
      </c>
      <c r="K31" s="68">
        <v>3992.1</v>
      </c>
      <c r="L31" s="68">
        <v>3345</v>
      </c>
      <c r="M31" s="68">
        <v>3993.2</v>
      </c>
      <c r="N31" s="68">
        <v>3309.2</v>
      </c>
      <c r="O31" s="68">
        <v>4001.3</v>
      </c>
      <c r="P31" s="68">
        <v>3274.6</v>
      </c>
      <c r="Q31" s="68">
        <v>4749</v>
      </c>
      <c r="R31" s="68">
        <v>3969.1</v>
      </c>
      <c r="S31" s="68">
        <v>4992.3999999999996</v>
      </c>
      <c r="T31" s="68">
        <v>4153.8999999999996</v>
      </c>
      <c r="U31" s="68">
        <v>5371.7</v>
      </c>
      <c r="V31" s="68">
        <v>4461.8</v>
      </c>
      <c r="W31" s="68">
        <v>5954.8</v>
      </c>
      <c r="X31" s="68">
        <v>4966</v>
      </c>
      <c r="Y31" s="68">
        <v>6353.9</v>
      </c>
      <c r="Z31" s="68">
        <v>5280.3</v>
      </c>
      <c r="AA31" s="68">
        <v>6851.9</v>
      </c>
      <c r="AB31" s="68">
        <v>5682</v>
      </c>
      <c r="AC31" s="68">
        <v>7395.3</v>
      </c>
      <c r="AD31" s="68">
        <v>6115.1</v>
      </c>
    </row>
    <row r="32" spans="1:30" ht="40.799999999999997" customHeight="1">
      <c r="A32" s="12" t="s">
        <v>36</v>
      </c>
      <c r="B32" s="21" t="s">
        <v>39</v>
      </c>
      <c r="C32" s="68">
        <v>9039</v>
      </c>
      <c r="D32" s="68">
        <v>7801.1</v>
      </c>
      <c r="E32" s="68">
        <v>7288.1</v>
      </c>
      <c r="F32" s="68">
        <v>5844.1</v>
      </c>
      <c r="G32" s="68">
        <v>7810.1</v>
      </c>
      <c r="H32" s="68">
        <v>6603</v>
      </c>
      <c r="I32" s="68">
        <v>7899.5</v>
      </c>
      <c r="J32" s="68">
        <v>6266.5</v>
      </c>
      <c r="K32" s="68">
        <v>7832.3</v>
      </c>
      <c r="L32" s="68">
        <v>6603</v>
      </c>
      <c r="M32" s="68">
        <v>19541.599999999999</v>
      </c>
      <c r="N32" s="68">
        <v>18242.099999999999</v>
      </c>
      <c r="O32" s="68">
        <v>25008.400000000001</v>
      </c>
      <c r="P32" s="68">
        <v>23627.7</v>
      </c>
      <c r="Q32" s="68">
        <v>29783.8</v>
      </c>
      <c r="R32" s="68">
        <v>28302.2</v>
      </c>
      <c r="S32" s="68">
        <v>33203.599999999999</v>
      </c>
      <c r="T32" s="68">
        <v>31610.400000000001</v>
      </c>
      <c r="U32" s="68">
        <v>35540.1</v>
      </c>
      <c r="V32" s="68">
        <v>33811.5</v>
      </c>
      <c r="W32" s="68">
        <v>38695.800000000003</v>
      </c>
      <c r="X32" s="68">
        <v>36817.300000000003</v>
      </c>
      <c r="Y32" s="68">
        <v>42135.4</v>
      </c>
      <c r="Z32" s="68">
        <v>40095.599999999999</v>
      </c>
      <c r="AA32" s="68">
        <v>45429</v>
      </c>
      <c r="AB32" s="68">
        <v>43206.3</v>
      </c>
      <c r="AC32" s="68">
        <v>48954.400000000001</v>
      </c>
      <c r="AD32" s="68">
        <v>46522.1</v>
      </c>
    </row>
    <row r="33" spans="1:30" ht="55.2">
      <c r="A33" s="3" t="s">
        <v>83</v>
      </c>
      <c r="B33" s="10" t="s">
        <v>39</v>
      </c>
      <c r="C33" s="69">
        <v>-951.9</v>
      </c>
      <c r="D33" s="69">
        <v>397</v>
      </c>
      <c r="E33" s="69">
        <v>8004.1</v>
      </c>
      <c r="F33" s="69">
        <v>13678.2</v>
      </c>
      <c r="G33" s="68">
        <v>-14687.8</v>
      </c>
      <c r="H33" s="68">
        <v>-15845.1</v>
      </c>
      <c r="I33" s="69">
        <v>-133350.39999999999</v>
      </c>
      <c r="J33" s="69">
        <v>-98288.8</v>
      </c>
      <c r="K33" s="69">
        <v>-50829.7</v>
      </c>
      <c r="L33" s="69">
        <v>-49702.8</v>
      </c>
      <c r="M33" s="69">
        <v>-56367.9</v>
      </c>
      <c r="N33" s="69">
        <v>-55176.6</v>
      </c>
      <c r="O33" s="69">
        <v>-43501.5</v>
      </c>
      <c r="P33" s="69">
        <v>-42235.8</v>
      </c>
      <c r="Q33" s="69">
        <v>-36748.699999999997</v>
      </c>
      <c r="R33" s="69">
        <v>-35390.5</v>
      </c>
      <c r="S33" s="69">
        <v>-24554.3</v>
      </c>
      <c r="T33" s="69">
        <v>-23093.8</v>
      </c>
      <c r="U33" s="69">
        <v>-27175.1</v>
      </c>
      <c r="V33" s="69">
        <v>-25590.5</v>
      </c>
      <c r="W33" s="69">
        <v>-39510.800000000003</v>
      </c>
      <c r="X33" s="69">
        <v>-37788.699999999997</v>
      </c>
      <c r="Y33" s="69">
        <v>-33052.300000000003</v>
      </c>
      <c r="Z33" s="69">
        <v>-31182.400000000001</v>
      </c>
      <c r="AA33" s="69">
        <v>-35898.800000000003</v>
      </c>
      <c r="AB33" s="69">
        <v>-33861.300000000003</v>
      </c>
      <c r="AC33" s="69">
        <v>-38819.4</v>
      </c>
      <c r="AD33" s="69">
        <v>-36589.699999999997</v>
      </c>
    </row>
    <row r="34" spans="1:30" ht="27.6">
      <c r="A34" s="3" t="s">
        <v>40</v>
      </c>
      <c r="B34" s="10" t="s">
        <v>39</v>
      </c>
      <c r="C34" s="69">
        <v>112341.6</v>
      </c>
      <c r="D34" s="69">
        <v>98747.6</v>
      </c>
      <c r="E34" s="69">
        <v>112595.5</v>
      </c>
      <c r="F34" s="69">
        <v>98173.2</v>
      </c>
      <c r="G34" s="68">
        <v>112595.5</v>
      </c>
      <c r="H34" s="68">
        <v>97311</v>
      </c>
      <c r="I34" s="69">
        <v>158013.1</v>
      </c>
      <c r="J34" s="69">
        <v>141079.9</v>
      </c>
      <c r="K34" s="69">
        <v>207715.9</v>
      </c>
      <c r="L34" s="69">
        <v>190782.7</v>
      </c>
      <c r="M34" s="69">
        <v>262892.40000000002</v>
      </c>
      <c r="N34" s="69">
        <v>245959.2</v>
      </c>
      <c r="O34" s="69">
        <v>305128.2</v>
      </c>
      <c r="P34" s="69">
        <v>288195</v>
      </c>
      <c r="Q34" s="69">
        <v>340518.8</v>
      </c>
      <c r="R34" s="69">
        <v>323585.59999999998</v>
      </c>
      <c r="S34" s="69">
        <v>363612.6</v>
      </c>
      <c r="T34" s="69">
        <v>346679.4</v>
      </c>
      <c r="U34" s="69">
        <v>389203.1</v>
      </c>
      <c r="V34" s="69">
        <v>372269.9</v>
      </c>
      <c r="W34" s="69">
        <v>426991.8</v>
      </c>
      <c r="X34" s="69">
        <v>410058.6</v>
      </c>
      <c r="Y34" s="69">
        <v>458174.2</v>
      </c>
      <c r="Z34" s="69">
        <v>441241</v>
      </c>
      <c r="AA34" s="69">
        <v>492035.5</v>
      </c>
      <c r="AB34" s="69">
        <v>475102.3</v>
      </c>
      <c r="AC34" s="69">
        <v>528625.19999999995</v>
      </c>
      <c r="AD34" s="69">
        <v>511692</v>
      </c>
    </row>
    <row r="35" spans="1:30" ht="96.6">
      <c r="A35" s="13" t="s">
        <v>41</v>
      </c>
      <c r="B35" s="14" t="s">
        <v>43</v>
      </c>
      <c r="C35" s="68" t="s">
        <v>44</v>
      </c>
      <c r="D35" s="68">
        <v>29.152584297207984</v>
      </c>
      <c r="E35" s="68" t="s">
        <v>44</v>
      </c>
      <c r="F35" s="68">
        <v>25.576712161723279</v>
      </c>
      <c r="G35" s="68" t="s">
        <v>44</v>
      </c>
      <c r="H35" s="68">
        <v>23.4</v>
      </c>
      <c r="I35" s="68" t="s">
        <v>44</v>
      </c>
      <c r="J35" s="68">
        <v>30.5</v>
      </c>
      <c r="K35" s="68" t="s">
        <v>44</v>
      </c>
      <c r="L35" s="68">
        <v>38</v>
      </c>
      <c r="M35" s="68" t="s">
        <v>44</v>
      </c>
      <c r="N35" s="68">
        <v>44.6</v>
      </c>
      <c r="O35" s="68" t="s">
        <v>44</v>
      </c>
      <c r="P35" s="68">
        <v>47.6</v>
      </c>
      <c r="Q35" s="68" t="s">
        <v>44</v>
      </c>
      <c r="R35" s="68">
        <v>50</v>
      </c>
      <c r="S35" s="68" t="s">
        <v>44</v>
      </c>
      <c r="T35" s="68">
        <v>50</v>
      </c>
      <c r="U35" s="68" t="s">
        <v>44</v>
      </c>
      <c r="V35" s="68">
        <v>50</v>
      </c>
      <c r="W35" s="68" t="s">
        <v>44</v>
      </c>
      <c r="X35" s="68">
        <v>50</v>
      </c>
      <c r="Y35" s="68" t="s">
        <v>44</v>
      </c>
      <c r="Z35" s="68">
        <v>50</v>
      </c>
      <c r="AA35" s="68" t="s">
        <v>44</v>
      </c>
      <c r="AB35" s="68">
        <v>50</v>
      </c>
      <c r="AC35" s="68" t="s">
        <v>44</v>
      </c>
      <c r="AD35" s="68">
        <v>50</v>
      </c>
    </row>
    <row r="36" spans="1:30" ht="124.2">
      <c r="A36" s="13" t="s">
        <v>42</v>
      </c>
      <c r="B36" s="14" t="s">
        <v>43</v>
      </c>
      <c r="C36" s="68" t="s">
        <v>44</v>
      </c>
      <c r="D36" s="68">
        <v>2.0495362554537477</v>
      </c>
      <c r="E36" s="68" t="s">
        <v>44</v>
      </c>
      <c r="F36" s="68">
        <v>1.5027217509297957</v>
      </c>
      <c r="G36" s="68" t="s">
        <v>44</v>
      </c>
      <c r="H36" s="68">
        <v>1.4</v>
      </c>
      <c r="I36" s="68" t="s">
        <v>44</v>
      </c>
      <c r="J36" s="68">
        <v>1.1000000000000001</v>
      </c>
      <c r="K36" s="68" t="s">
        <v>44</v>
      </c>
      <c r="L36" s="68">
        <v>1.2</v>
      </c>
      <c r="M36" s="68" t="s">
        <v>44</v>
      </c>
      <c r="N36" s="68">
        <v>3</v>
      </c>
      <c r="O36" s="68" t="s">
        <v>44</v>
      </c>
      <c r="P36" s="68">
        <v>3.6</v>
      </c>
      <c r="Q36" s="68" t="s">
        <v>44</v>
      </c>
      <c r="R36" s="68">
        <v>4.0999999999999996</v>
      </c>
      <c r="S36" s="68" t="s">
        <v>44</v>
      </c>
      <c r="T36" s="68">
        <v>4.4000000000000004</v>
      </c>
      <c r="U36" s="68" t="s">
        <v>44</v>
      </c>
      <c r="V36" s="68">
        <v>4.4000000000000004</v>
      </c>
      <c r="W36" s="68" t="s">
        <v>44</v>
      </c>
      <c r="X36" s="68">
        <v>4.3</v>
      </c>
      <c r="Y36" s="68" t="s">
        <v>44</v>
      </c>
      <c r="Z36" s="68">
        <v>4.4000000000000004</v>
      </c>
      <c r="AA36" s="68" t="s">
        <v>44</v>
      </c>
      <c r="AB36" s="68">
        <v>4.4000000000000004</v>
      </c>
      <c r="AC36" s="68" t="s">
        <v>44</v>
      </c>
      <c r="AD36" s="68">
        <v>4.4000000000000004</v>
      </c>
    </row>
    <row r="37" spans="1:30">
      <c r="A37" s="1" t="s">
        <v>84</v>
      </c>
    </row>
  </sheetData>
  <mergeCells count="19">
    <mergeCell ref="Y9:Z9"/>
    <mergeCell ref="Z1:AD1"/>
    <mergeCell ref="A5:AD5"/>
    <mergeCell ref="A7:AD7"/>
    <mergeCell ref="A9:A10"/>
    <mergeCell ref="B9:B10"/>
    <mergeCell ref="C9:D9"/>
    <mergeCell ref="E9:F9"/>
    <mergeCell ref="G9:H9"/>
    <mergeCell ref="I9:J9"/>
    <mergeCell ref="K9:L9"/>
    <mergeCell ref="M9:N9"/>
    <mergeCell ref="AA9:AB9"/>
    <mergeCell ref="AC9:AD9"/>
    <mergeCell ref="O9:P9"/>
    <mergeCell ref="Q9:R9"/>
    <mergeCell ref="S9:T9"/>
    <mergeCell ref="U9:V9"/>
    <mergeCell ref="W9:X9"/>
  </mergeCells>
  <pageMargins left="0.27" right="0.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D37"/>
  <sheetViews>
    <sheetView showGridLines="0" tabSelected="1" topLeftCell="A16" zoomScaleNormal="100" zoomScaleSheetLayoutView="70" workbookViewId="0">
      <selection activeCell="G33" sqref="G33"/>
    </sheetView>
  </sheetViews>
  <sheetFormatPr defaultRowHeight="13.8"/>
  <cols>
    <col min="1" max="1" width="32.33203125" style="1" customWidth="1"/>
    <col min="2" max="2" width="12.6640625" style="9" customWidth="1"/>
    <col min="3" max="8" width="8.88671875" style="1"/>
    <col min="9" max="9" width="9.77734375" style="1" customWidth="1"/>
    <col min="10" max="18" width="8.88671875" style="1"/>
    <col min="19" max="19" width="10.5546875" style="1" customWidth="1"/>
    <col min="20" max="20" width="8.88671875" style="1"/>
    <col min="21" max="21" width="10.109375" style="1" customWidth="1"/>
    <col min="22" max="22" width="8.88671875" style="1"/>
    <col min="23" max="23" width="10.5546875" style="1" customWidth="1"/>
    <col min="24" max="24" width="8.88671875" style="1"/>
    <col min="25" max="25" width="10.6640625" style="1" customWidth="1"/>
    <col min="26" max="26" width="10.5546875" style="1" customWidth="1"/>
    <col min="27" max="29" width="10.109375" style="1" customWidth="1"/>
    <col min="30" max="30" width="10.21875" style="1" customWidth="1"/>
    <col min="31" max="16384" width="8.88671875" style="1"/>
  </cols>
  <sheetData>
    <row r="1" spans="1:30" ht="90" customHeight="1">
      <c r="Z1" s="72" t="s">
        <v>82</v>
      </c>
      <c r="AA1" s="72"/>
      <c r="AB1" s="72"/>
      <c r="AC1" s="72"/>
      <c r="AD1" s="72"/>
    </row>
    <row r="5" spans="1:30" ht="69.599999999999994" customHeight="1">
      <c r="A5" s="73" t="s">
        <v>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ht="6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>
      <c r="A7" s="73" t="s">
        <v>49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</row>
    <row r="8" spans="1:30" ht="6" customHeight="1">
      <c r="AD8" s="2"/>
    </row>
    <row r="9" spans="1:30">
      <c r="A9" s="74" t="s">
        <v>0</v>
      </c>
      <c r="B9" s="74" t="s">
        <v>38</v>
      </c>
      <c r="C9" s="70" t="s">
        <v>79</v>
      </c>
      <c r="D9" s="71"/>
      <c r="E9" s="70" t="s">
        <v>1</v>
      </c>
      <c r="F9" s="71"/>
      <c r="G9" s="70" t="s">
        <v>2</v>
      </c>
      <c r="H9" s="71"/>
      <c r="I9" s="70" t="s">
        <v>3</v>
      </c>
      <c r="J9" s="71"/>
      <c r="K9" s="70" t="s">
        <v>4</v>
      </c>
      <c r="L9" s="71"/>
      <c r="M9" s="70" t="s">
        <v>5</v>
      </c>
      <c r="N9" s="71"/>
      <c r="O9" s="70" t="s">
        <v>6</v>
      </c>
      <c r="P9" s="71"/>
      <c r="Q9" s="70" t="s">
        <v>7</v>
      </c>
      <c r="R9" s="71"/>
      <c r="S9" s="70" t="s">
        <v>8</v>
      </c>
      <c r="T9" s="71"/>
      <c r="U9" s="70" t="s">
        <v>9</v>
      </c>
      <c r="V9" s="71"/>
      <c r="W9" s="70" t="s">
        <v>10</v>
      </c>
      <c r="X9" s="71"/>
      <c r="Y9" s="70" t="s">
        <v>11</v>
      </c>
      <c r="Z9" s="71"/>
      <c r="AA9" s="70" t="s">
        <v>12</v>
      </c>
      <c r="AB9" s="71"/>
      <c r="AC9" s="70" t="s">
        <v>13</v>
      </c>
      <c r="AD9" s="71"/>
    </row>
    <row r="10" spans="1:30" ht="55.2">
      <c r="A10" s="75"/>
      <c r="B10" s="75"/>
      <c r="C10" s="19" t="s">
        <v>14</v>
      </c>
      <c r="D10" s="19" t="s">
        <v>15</v>
      </c>
      <c r="E10" s="19" t="s">
        <v>14</v>
      </c>
      <c r="F10" s="19" t="s">
        <v>15</v>
      </c>
      <c r="G10" s="19" t="s">
        <v>14</v>
      </c>
      <c r="H10" s="19" t="s">
        <v>15</v>
      </c>
      <c r="I10" s="19" t="s">
        <v>14</v>
      </c>
      <c r="J10" s="19" t="s">
        <v>15</v>
      </c>
      <c r="K10" s="19" t="s">
        <v>14</v>
      </c>
      <c r="L10" s="19" t="s">
        <v>15</v>
      </c>
      <c r="M10" s="19" t="s">
        <v>14</v>
      </c>
      <c r="N10" s="19" t="s">
        <v>15</v>
      </c>
      <c r="O10" s="19" t="s">
        <v>14</v>
      </c>
      <c r="P10" s="19" t="s">
        <v>15</v>
      </c>
      <c r="Q10" s="19" t="s">
        <v>14</v>
      </c>
      <c r="R10" s="19" t="s">
        <v>15</v>
      </c>
      <c r="S10" s="19" t="s">
        <v>14</v>
      </c>
      <c r="T10" s="19" t="s">
        <v>15</v>
      </c>
      <c r="U10" s="19" t="s">
        <v>14</v>
      </c>
      <c r="V10" s="19" t="s">
        <v>15</v>
      </c>
      <c r="W10" s="19" t="s">
        <v>14</v>
      </c>
      <c r="X10" s="19" t="s">
        <v>15</v>
      </c>
      <c r="Y10" s="19" t="s">
        <v>14</v>
      </c>
      <c r="Z10" s="19" t="s">
        <v>15</v>
      </c>
      <c r="AA10" s="19" t="s">
        <v>14</v>
      </c>
      <c r="AB10" s="19" t="s">
        <v>15</v>
      </c>
      <c r="AC10" s="19" t="s">
        <v>14</v>
      </c>
      <c r="AD10" s="19" t="s">
        <v>15</v>
      </c>
    </row>
    <row r="11" spans="1:30">
      <c r="A11" s="3" t="s">
        <v>16</v>
      </c>
      <c r="B11" s="10" t="s">
        <v>39</v>
      </c>
      <c r="C11" s="69">
        <v>531287.5</v>
      </c>
      <c r="D11" s="69">
        <v>393145.3</v>
      </c>
      <c r="E11" s="69">
        <v>551730.5</v>
      </c>
      <c r="F11" s="69">
        <v>414502.5</v>
      </c>
      <c r="G11" s="69">
        <v>604970.19999999995</v>
      </c>
      <c r="H11" s="69">
        <v>455768.1</v>
      </c>
      <c r="I11" s="69">
        <v>658106.69999999995</v>
      </c>
      <c r="J11" s="69">
        <v>500960.1</v>
      </c>
      <c r="K11" s="69">
        <v>699554.2</v>
      </c>
      <c r="L11" s="69">
        <v>532742</v>
      </c>
      <c r="M11" s="69">
        <v>761860.3</v>
      </c>
      <c r="N11" s="69">
        <v>584525</v>
      </c>
      <c r="O11" s="69">
        <v>828999.9</v>
      </c>
      <c r="P11" s="69">
        <v>639714.30000000005</v>
      </c>
      <c r="Q11" s="69">
        <v>897108.9</v>
      </c>
      <c r="R11" s="69">
        <v>692184.7</v>
      </c>
      <c r="S11" s="69">
        <v>972077.4</v>
      </c>
      <c r="T11" s="69">
        <v>750308.1</v>
      </c>
      <c r="U11" s="69">
        <v>1057581.3</v>
      </c>
      <c r="V11" s="69">
        <v>815346</v>
      </c>
      <c r="W11" s="69">
        <v>1174385.2</v>
      </c>
      <c r="X11" s="69">
        <v>909429.3</v>
      </c>
      <c r="Y11" s="69">
        <v>1281988.3</v>
      </c>
      <c r="Z11" s="69">
        <v>992256.4</v>
      </c>
      <c r="AA11" s="69">
        <v>1403071.1</v>
      </c>
      <c r="AB11" s="69">
        <v>1085058</v>
      </c>
      <c r="AC11" s="69">
        <v>1539270.4</v>
      </c>
      <c r="AD11" s="69">
        <v>1188850.7</v>
      </c>
    </row>
    <row r="12" spans="1:30">
      <c r="A12" s="4" t="s">
        <v>20</v>
      </c>
      <c r="B12" s="21"/>
      <c r="C12" s="68"/>
      <c r="D12" s="68"/>
      <c r="E12" s="68"/>
      <c r="F12" s="68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</row>
    <row r="13" spans="1:30">
      <c r="A13" s="5" t="s">
        <v>18</v>
      </c>
      <c r="B13" s="21" t="s">
        <v>39</v>
      </c>
      <c r="C13" s="68">
        <v>430544.6</v>
      </c>
      <c r="D13" s="68">
        <v>322828.09999999998</v>
      </c>
      <c r="E13" s="68">
        <v>478500.7</v>
      </c>
      <c r="F13" s="68">
        <v>369911.4</v>
      </c>
      <c r="G13" s="68">
        <v>522544.2</v>
      </c>
      <c r="H13" s="68">
        <v>401039.3</v>
      </c>
      <c r="I13" s="68">
        <v>573246.5</v>
      </c>
      <c r="J13" s="68">
        <v>447097.9</v>
      </c>
      <c r="K13" s="68">
        <v>636986.69999999995</v>
      </c>
      <c r="L13" s="68">
        <v>494941</v>
      </c>
      <c r="M13" s="68">
        <v>697895.6</v>
      </c>
      <c r="N13" s="68">
        <v>545347.4</v>
      </c>
      <c r="O13" s="68">
        <v>770985.1</v>
      </c>
      <c r="P13" s="68">
        <v>606210.6</v>
      </c>
      <c r="Q13" s="68">
        <v>834781.7</v>
      </c>
      <c r="R13" s="68">
        <v>656794.1</v>
      </c>
      <c r="S13" s="68">
        <v>907454.1</v>
      </c>
      <c r="T13" s="68">
        <v>713698.9</v>
      </c>
      <c r="U13" s="68">
        <v>990570.1</v>
      </c>
      <c r="V13" s="68">
        <v>777469.4</v>
      </c>
      <c r="W13" s="68">
        <v>1104890.6000000001</v>
      </c>
      <c r="X13" s="68">
        <v>870234.8</v>
      </c>
      <c r="Y13" s="68">
        <v>1209910.8999999999</v>
      </c>
      <c r="Z13" s="68">
        <v>951691.2</v>
      </c>
      <c r="AA13" s="68">
        <v>1328307.7</v>
      </c>
      <c r="AB13" s="68">
        <v>1043067.1</v>
      </c>
      <c r="AC13" s="68">
        <v>1461713.5</v>
      </c>
      <c r="AD13" s="68">
        <v>1145377.2</v>
      </c>
    </row>
    <row r="14" spans="1:30">
      <c r="A14" s="5" t="s">
        <v>19</v>
      </c>
      <c r="B14" s="21" t="s">
        <v>39</v>
      </c>
      <c r="C14" s="68">
        <v>48526.6</v>
      </c>
      <c r="D14" s="68">
        <v>15898.8</v>
      </c>
      <c r="E14" s="68">
        <v>44789.9</v>
      </c>
      <c r="F14" s="68">
        <v>13926.8</v>
      </c>
      <c r="G14" s="68">
        <v>45393.9</v>
      </c>
      <c r="H14" s="68">
        <v>15674.8</v>
      </c>
      <c r="I14" s="68">
        <v>47329</v>
      </c>
      <c r="J14" s="68">
        <v>15269.2</v>
      </c>
      <c r="K14" s="68">
        <v>39584.300000000003</v>
      </c>
      <c r="L14" s="68">
        <v>14817.9</v>
      </c>
      <c r="M14" s="68">
        <v>42090.1</v>
      </c>
      <c r="N14" s="68">
        <v>17303</v>
      </c>
      <c r="O14" s="68">
        <v>38964.6</v>
      </c>
      <c r="P14" s="68">
        <v>14453.4</v>
      </c>
      <c r="Q14" s="68">
        <v>42515</v>
      </c>
      <c r="R14" s="68">
        <v>15578.4</v>
      </c>
      <c r="S14" s="68">
        <v>44018.6</v>
      </c>
      <c r="T14" s="68">
        <v>16004.5</v>
      </c>
      <c r="U14" s="68">
        <v>45582.3</v>
      </c>
      <c r="V14" s="68">
        <v>16447.599999999999</v>
      </c>
      <c r="W14" s="68">
        <v>47208.6</v>
      </c>
      <c r="X14" s="68">
        <v>16908.5</v>
      </c>
      <c r="Y14" s="68">
        <v>48899.9</v>
      </c>
      <c r="Z14" s="68">
        <v>17387.8</v>
      </c>
      <c r="AA14" s="68">
        <v>50658.8</v>
      </c>
      <c r="AB14" s="68">
        <v>17886.3</v>
      </c>
      <c r="AC14" s="68">
        <v>52488.1</v>
      </c>
      <c r="AD14" s="68">
        <v>18404.7</v>
      </c>
    </row>
    <row r="15" spans="1:30" ht="27.6">
      <c r="A15" s="5" t="s">
        <v>17</v>
      </c>
      <c r="B15" s="21" t="s">
        <v>39</v>
      </c>
      <c r="C15" s="68">
        <v>52216.2</v>
      </c>
      <c r="D15" s="68">
        <v>54418.400000000001</v>
      </c>
      <c r="E15" s="68">
        <v>28439.9</v>
      </c>
      <c r="F15" s="68">
        <v>30664.3</v>
      </c>
      <c r="G15" s="68">
        <v>37032.1</v>
      </c>
      <c r="H15" s="68">
        <v>39053.9</v>
      </c>
      <c r="I15" s="68">
        <v>37531.199999999997</v>
      </c>
      <c r="J15" s="68">
        <v>38593.1</v>
      </c>
      <c r="K15" s="68">
        <v>22983.1</v>
      </c>
      <c r="L15" s="68">
        <v>22983.1</v>
      </c>
      <c r="M15" s="68">
        <v>21874.6</v>
      </c>
      <c r="N15" s="68">
        <v>21874.6</v>
      </c>
      <c r="O15" s="68">
        <v>19050.2</v>
      </c>
      <c r="P15" s="68">
        <v>19050.2</v>
      </c>
      <c r="Q15" s="68">
        <v>19812.2</v>
      </c>
      <c r="R15" s="68">
        <v>19812.2</v>
      </c>
      <c r="S15" s="68">
        <v>20604.7</v>
      </c>
      <c r="T15" s="68">
        <v>20604.7</v>
      </c>
      <c r="U15" s="68">
        <v>21428.9</v>
      </c>
      <c r="V15" s="68">
        <v>21428.9</v>
      </c>
      <c r="W15" s="68">
        <v>22286</v>
      </c>
      <c r="X15" s="68">
        <v>22286</v>
      </c>
      <c r="Y15" s="68">
        <v>23177.5</v>
      </c>
      <c r="Z15" s="68">
        <v>23177.5</v>
      </c>
      <c r="AA15" s="68">
        <v>24104.6</v>
      </c>
      <c r="AB15" s="68">
        <v>24104.6</v>
      </c>
      <c r="AC15" s="68">
        <v>25068.799999999999</v>
      </c>
      <c r="AD15" s="68">
        <v>25068.799999999999</v>
      </c>
    </row>
    <row r="16" spans="1:30">
      <c r="A16" s="6" t="s">
        <v>21</v>
      </c>
      <c r="B16" s="11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</row>
    <row r="17" spans="1:30" ht="27.6">
      <c r="A17" s="7" t="s">
        <v>22</v>
      </c>
      <c r="B17" s="21" t="s">
        <v>39</v>
      </c>
      <c r="C17" s="68">
        <v>12123.1</v>
      </c>
      <c r="D17" s="68">
        <v>12123.1</v>
      </c>
      <c r="E17" s="68">
        <v>11924.1</v>
      </c>
      <c r="F17" s="68">
        <v>11924.1</v>
      </c>
      <c r="G17" s="68">
        <v>12015.1</v>
      </c>
      <c r="H17" s="68">
        <v>12015.1</v>
      </c>
      <c r="I17" s="68">
        <v>14894.3</v>
      </c>
      <c r="J17" s="68">
        <v>14894.3</v>
      </c>
      <c r="K17" s="68">
        <v>13032.6</v>
      </c>
      <c r="L17" s="68">
        <v>13032.6</v>
      </c>
      <c r="M17" s="68">
        <v>13938.2</v>
      </c>
      <c r="N17" s="68">
        <v>13938.2</v>
      </c>
      <c r="O17" s="68">
        <v>14063.1</v>
      </c>
      <c r="P17" s="68">
        <v>14063.1</v>
      </c>
      <c r="Q17" s="68">
        <v>14625.6</v>
      </c>
      <c r="R17" s="68">
        <v>14625.6</v>
      </c>
      <c r="S17" s="68">
        <v>15210.6</v>
      </c>
      <c r="T17" s="68">
        <v>15210.6</v>
      </c>
      <c r="U17" s="68">
        <v>15819.1</v>
      </c>
      <c r="V17" s="68">
        <v>15819.1</v>
      </c>
      <c r="W17" s="68">
        <v>16451.8</v>
      </c>
      <c r="X17" s="68">
        <v>16451.8</v>
      </c>
      <c r="Y17" s="68">
        <v>17109.900000000001</v>
      </c>
      <c r="Z17" s="68">
        <v>17109.900000000001</v>
      </c>
      <c r="AA17" s="68">
        <v>17794.3</v>
      </c>
      <c r="AB17" s="68">
        <v>17794.3</v>
      </c>
      <c r="AC17" s="68">
        <v>18506.099999999999</v>
      </c>
      <c r="AD17" s="68">
        <v>18506.099999999999</v>
      </c>
    </row>
    <row r="18" spans="1:30">
      <c r="A18" s="3" t="s">
        <v>23</v>
      </c>
      <c r="B18" s="10" t="s">
        <v>39</v>
      </c>
      <c r="C18" s="69">
        <v>532239.4</v>
      </c>
      <c r="D18" s="69">
        <v>392748.3</v>
      </c>
      <c r="E18" s="69">
        <v>543726.4</v>
      </c>
      <c r="F18" s="69">
        <v>400824.3</v>
      </c>
      <c r="G18" s="69">
        <v>619658</v>
      </c>
      <c r="H18" s="69">
        <v>471613.1</v>
      </c>
      <c r="I18" s="69">
        <v>791457.1</v>
      </c>
      <c r="J18" s="69">
        <v>599248.9</v>
      </c>
      <c r="K18" s="69">
        <v>751919.5</v>
      </c>
      <c r="L18" s="69">
        <v>583939.6</v>
      </c>
      <c r="M18" s="69">
        <v>819366.7</v>
      </c>
      <c r="N18" s="69">
        <v>640790</v>
      </c>
      <c r="O18" s="69">
        <v>877668.6</v>
      </c>
      <c r="P18" s="69">
        <v>687057.9</v>
      </c>
      <c r="Q18" s="69">
        <v>939562.4</v>
      </c>
      <c r="R18" s="69">
        <v>733203.8</v>
      </c>
      <c r="S18" s="69">
        <v>1002295.2</v>
      </c>
      <c r="T18" s="69">
        <v>778973.5</v>
      </c>
      <c r="U18" s="69">
        <v>1091383.8</v>
      </c>
      <c r="V18" s="69">
        <v>847452.8</v>
      </c>
      <c r="W18" s="69">
        <v>1222853.1000000001</v>
      </c>
      <c r="X18" s="69">
        <v>956042.5</v>
      </c>
      <c r="Y18" s="69">
        <v>1324984.2</v>
      </c>
      <c r="Z18" s="69">
        <v>1033224.3</v>
      </c>
      <c r="AA18" s="69">
        <v>1451234.5</v>
      </c>
      <c r="AB18" s="69">
        <v>1130995.2</v>
      </c>
      <c r="AC18" s="69">
        <v>1593137.6</v>
      </c>
      <c r="AD18" s="69">
        <v>1240265</v>
      </c>
    </row>
    <row r="19" spans="1:30">
      <c r="A19" s="4" t="s">
        <v>78</v>
      </c>
      <c r="B19" s="21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</row>
    <row r="20" spans="1:30">
      <c r="A20" s="12" t="s">
        <v>24</v>
      </c>
      <c r="B20" s="21" t="s">
        <v>39</v>
      </c>
      <c r="C20" s="68">
        <v>45032</v>
      </c>
      <c r="D20" s="68">
        <v>18718.2</v>
      </c>
      <c r="E20" s="68">
        <v>47899.3</v>
      </c>
      <c r="F20" s="68">
        <v>21462.9</v>
      </c>
      <c r="G20" s="68">
        <v>52705.9</v>
      </c>
      <c r="H20" s="68">
        <v>25618.2</v>
      </c>
      <c r="I20" s="68">
        <v>52995.4</v>
      </c>
      <c r="J20" s="68">
        <v>28041.3</v>
      </c>
      <c r="K20" s="68">
        <v>64123.6</v>
      </c>
      <c r="L20" s="68">
        <v>35538.699999999997</v>
      </c>
      <c r="M20" s="68">
        <v>70975.8</v>
      </c>
      <c r="N20" s="68">
        <v>40587.599999999999</v>
      </c>
      <c r="O20" s="68">
        <v>92900.800000000003</v>
      </c>
      <c r="P20" s="68">
        <v>60464.800000000003</v>
      </c>
      <c r="Q20" s="68">
        <v>78759.5</v>
      </c>
      <c r="R20" s="68">
        <v>43643.7</v>
      </c>
      <c r="S20" s="68">
        <v>83905.3</v>
      </c>
      <c r="T20" s="68">
        <v>45902.9</v>
      </c>
      <c r="U20" s="68">
        <v>91456.2</v>
      </c>
      <c r="V20" s="68">
        <v>49946.7</v>
      </c>
      <c r="W20" s="68">
        <v>101801.7</v>
      </c>
      <c r="X20" s="68">
        <v>56398.8</v>
      </c>
      <c r="Y20" s="68">
        <v>110539.6</v>
      </c>
      <c r="Z20" s="68">
        <v>60891.1</v>
      </c>
      <c r="AA20" s="68">
        <v>121145</v>
      </c>
      <c r="AB20" s="68">
        <v>66650.2</v>
      </c>
      <c r="AC20" s="68">
        <v>133137.5</v>
      </c>
      <c r="AD20" s="68">
        <v>73089.5</v>
      </c>
    </row>
    <row r="21" spans="1:30">
      <c r="A21" s="12" t="s">
        <v>25</v>
      </c>
      <c r="B21" s="21" t="s">
        <v>39</v>
      </c>
      <c r="C21" s="68">
        <v>217.5</v>
      </c>
      <c r="D21" s="68">
        <v>207.1</v>
      </c>
      <c r="E21" s="68">
        <v>211.2</v>
      </c>
      <c r="F21" s="68">
        <v>197.4</v>
      </c>
      <c r="G21" s="68">
        <v>187.2</v>
      </c>
      <c r="H21" s="68">
        <v>171.8</v>
      </c>
      <c r="I21" s="68">
        <v>202.9</v>
      </c>
      <c r="J21" s="68">
        <v>183.8</v>
      </c>
      <c r="K21" s="68">
        <v>219.9</v>
      </c>
      <c r="L21" s="68">
        <v>203.6</v>
      </c>
      <c r="M21" s="68">
        <v>201.3</v>
      </c>
      <c r="N21" s="68">
        <v>184</v>
      </c>
      <c r="O21" s="68">
        <v>209.1</v>
      </c>
      <c r="P21" s="68">
        <v>190.6</v>
      </c>
      <c r="Q21" s="68">
        <v>270.10000000000002</v>
      </c>
      <c r="R21" s="68">
        <v>250</v>
      </c>
      <c r="S21" s="68">
        <v>284.60000000000002</v>
      </c>
      <c r="T21" s="68">
        <v>263</v>
      </c>
      <c r="U21" s="68">
        <v>309.8</v>
      </c>
      <c r="V21" s="68">
        <v>286.2</v>
      </c>
      <c r="W21" s="68">
        <v>349</v>
      </c>
      <c r="X21" s="68">
        <v>323.10000000000002</v>
      </c>
      <c r="Y21" s="68">
        <v>377.1</v>
      </c>
      <c r="Z21" s="68">
        <v>348.9</v>
      </c>
      <c r="AA21" s="68">
        <v>412.9</v>
      </c>
      <c r="AB21" s="68">
        <v>381.9</v>
      </c>
      <c r="AC21" s="68">
        <v>453</v>
      </c>
      <c r="AD21" s="68">
        <v>418.8</v>
      </c>
    </row>
    <row r="22" spans="1:30" ht="41.4">
      <c r="A22" s="12" t="s">
        <v>26</v>
      </c>
      <c r="B22" s="21" t="s">
        <v>39</v>
      </c>
      <c r="C22" s="68">
        <v>9179.4</v>
      </c>
      <c r="D22" s="68">
        <v>7475.6</v>
      </c>
      <c r="E22" s="68">
        <v>10378.4</v>
      </c>
      <c r="F22" s="68">
        <v>8218.6</v>
      </c>
      <c r="G22" s="68">
        <v>10627</v>
      </c>
      <c r="H22" s="68">
        <v>8134.3</v>
      </c>
      <c r="I22" s="68">
        <v>12630</v>
      </c>
      <c r="J22" s="68">
        <v>9095.7000000000007</v>
      </c>
      <c r="K22" s="68">
        <v>12442.7</v>
      </c>
      <c r="L22" s="68">
        <v>9812.2000000000007</v>
      </c>
      <c r="M22" s="68">
        <v>12168.2</v>
      </c>
      <c r="N22" s="68">
        <v>9371.7999999999993</v>
      </c>
      <c r="O22" s="68">
        <v>12371.5</v>
      </c>
      <c r="P22" s="68">
        <v>9386.6</v>
      </c>
      <c r="Q22" s="68">
        <v>15281.4</v>
      </c>
      <c r="R22" s="68">
        <v>12050</v>
      </c>
      <c r="S22" s="68">
        <v>16170.8</v>
      </c>
      <c r="T22" s="68">
        <v>12673.7</v>
      </c>
      <c r="U22" s="68">
        <v>17610.099999999999</v>
      </c>
      <c r="V22" s="68">
        <v>13790.2</v>
      </c>
      <c r="W22" s="68">
        <v>19749.8</v>
      </c>
      <c r="X22" s="68">
        <v>15571.6</v>
      </c>
      <c r="Y22" s="68">
        <v>21380.799999999999</v>
      </c>
      <c r="Z22" s="68">
        <v>16811.900000000001</v>
      </c>
      <c r="AA22" s="68">
        <v>23416.799999999999</v>
      </c>
      <c r="AB22" s="68">
        <v>18402</v>
      </c>
      <c r="AC22" s="68">
        <v>25705.7</v>
      </c>
      <c r="AD22" s="68">
        <v>20179.900000000001</v>
      </c>
    </row>
    <row r="23" spans="1:30">
      <c r="A23" s="12" t="s">
        <v>27</v>
      </c>
      <c r="B23" s="21" t="s">
        <v>39</v>
      </c>
      <c r="C23" s="68">
        <v>86059.8</v>
      </c>
      <c r="D23" s="68">
        <v>72744.7</v>
      </c>
      <c r="E23" s="68">
        <v>75929.3</v>
      </c>
      <c r="F23" s="68">
        <v>61017.5</v>
      </c>
      <c r="G23" s="68">
        <v>92983.8</v>
      </c>
      <c r="H23" s="68">
        <v>77657.7</v>
      </c>
      <c r="I23" s="68">
        <v>150034.70000000001</v>
      </c>
      <c r="J23" s="68">
        <v>131452.20000000001</v>
      </c>
      <c r="K23" s="68">
        <v>109210.5</v>
      </c>
      <c r="L23" s="68">
        <v>93037.2</v>
      </c>
      <c r="M23" s="68">
        <v>138070.39999999999</v>
      </c>
      <c r="N23" s="68">
        <v>120876.9</v>
      </c>
      <c r="O23" s="68">
        <v>135628.9</v>
      </c>
      <c r="P23" s="68">
        <v>117276.7</v>
      </c>
      <c r="Q23" s="68">
        <v>134123.70000000001</v>
      </c>
      <c r="R23" s="68">
        <v>114255.3</v>
      </c>
      <c r="S23" s="68">
        <v>141671.4</v>
      </c>
      <c r="T23" s="68">
        <v>120169.8</v>
      </c>
      <c r="U23" s="68">
        <v>154242</v>
      </c>
      <c r="V23" s="68">
        <v>130756.1</v>
      </c>
      <c r="W23" s="68">
        <v>173336.1</v>
      </c>
      <c r="X23" s="68">
        <v>147647.29999999999</v>
      </c>
      <c r="Y23" s="68">
        <v>187498.5</v>
      </c>
      <c r="Z23" s="68">
        <v>159407.6</v>
      </c>
      <c r="AA23" s="68">
        <v>205317.5</v>
      </c>
      <c r="AB23" s="68">
        <v>174484.5</v>
      </c>
      <c r="AC23" s="68">
        <v>225316.8</v>
      </c>
      <c r="AD23" s="68">
        <v>191341.9</v>
      </c>
    </row>
    <row r="24" spans="1:30" ht="27.6">
      <c r="A24" s="12" t="s">
        <v>28</v>
      </c>
      <c r="B24" s="21" t="s">
        <v>39</v>
      </c>
      <c r="C24" s="68">
        <v>36985.5</v>
      </c>
      <c r="D24" s="68">
        <v>10143</v>
      </c>
      <c r="E24" s="68">
        <v>39926.1</v>
      </c>
      <c r="F24" s="68">
        <v>11386.8</v>
      </c>
      <c r="G24" s="68">
        <v>48252.5</v>
      </c>
      <c r="H24" s="68">
        <v>18616.3</v>
      </c>
      <c r="I24" s="68">
        <v>71837.8</v>
      </c>
      <c r="J24" s="68">
        <v>28271</v>
      </c>
      <c r="K24" s="68">
        <v>57187.3</v>
      </c>
      <c r="L24" s="68">
        <v>25913.1</v>
      </c>
      <c r="M24" s="68">
        <v>47498.6</v>
      </c>
      <c r="N24" s="68">
        <v>14251.5</v>
      </c>
      <c r="O24" s="68">
        <v>45002.1</v>
      </c>
      <c r="P24" s="68">
        <v>9514.5</v>
      </c>
      <c r="Q24" s="68">
        <v>70242.3</v>
      </c>
      <c r="R24" s="68">
        <v>31822.799999999999</v>
      </c>
      <c r="S24" s="68">
        <v>75047.8</v>
      </c>
      <c r="T24" s="68">
        <v>33470.1</v>
      </c>
      <c r="U24" s="68">
        <v>81833.3</v>
      </c>
      <c r="V24" s="68">
        <v>36418.699999999997</v>
      </c>
      <c r="W24" s="68">
        <v>90797.6</v>
      </c>
      <c r="X24" s="68">
        <v>41123.199999999997</v>
      </c>
      <c r="Y24" s="68">
        <v>98718.2</v>
      </c>
      <c r="Z24" s="68">
        <v>44398.8</v>
      </c>
      <c r="AA24" s="68">
        <v>108219.7</v>
      </c>
      <c r="AB24" s="68">
        <v>48598.1</v>
      </c>
      <c r="AC24" s="68">
        <v>118990.5</v>
      </c>
      <c r="AD24" s="68">
        <v>53293.2</v>
      </c>
    </row>
    <row r="25" spans="1:30">
      <c r="A25" s="12" t="s">
        <v>29</v>
      </c>
      <c r="B25" s="21" t="s">
        <v>39</v>
      </c>
      <c r="C25" s="68">
        <v>494.9</v>
      </c>
      <c r="D25" s="68">
        <v>317.60000000000002</v>
      </c>
      <c r="E25" s="68">
        <v>554.29999999999995</v>
      </c>
      <c r="F25" s="68">
        <v>374.2</v>
      </c>
      <c r="G25" s="68">
        <v>1930.5</v>
      </c>
      <c r="H25" s="68">
        <v>1680.9</v>
      </c>
      <c r="I25" s="68">
        <v>11685.1</v>
      </c>
      <c r="J25" s="68">
        <v>7696.3</v>
      </c>
      <c r="K25" s="68">
        <v>4887.8999999999996</v>
      </c>
      <c r="L25" s="68">
        <v>4624.5</v>
      </c>
      <c r="M25" s="68">
        <v>3271.1</v>
      </c>
      <c r="N25" s="68">
        <v>2991.1</v>
      </c>
      <c r="O25" s="68">
        <v>3345.4</v>
      </c>
      <c r="P25" s="68">
        <v>3046.5</v>
      </c>
      <c r="Q25" s="68">
        <v>6002.8</v>
      </c>
      <c r="R25" s="68">
        <v>5679.2</v>
      </c>
      <c r="S25" s="68">
        <v>6323.3</v>
      </c>
      <c r="T25" s="68">
        <v>5973.2</v>
      </c>
      <c r="U25" s="68">
        <v>6881.9</v>
      </c>
      <c r="V25" s="68">
        <v>6499.4</v>
      </c>
      <c r="W25" s="68">
        <v>7757.3</v>
      </c>
      <c r="X25" s="68">
        <v>7339</v>
      </c>
      <c r="Y25" s="68">
        <v>8381</v>
      </c>
      <c r="Z25" s="68">
        <v>7923.5</v>
      </c>
      <c r="AA25" s="68">
        <v>9175.1</v>
      </c>
      <c r="AB25" s="68">
        <v>8672.9</v>
      </c>
      <c r="AC25" s="68">
        <v>10064.200000000001</v>
      </c>
      <c r="AD25" s="68">
        <v>9510.9</v>
      </c>
    </row>
    <row r="26" spans="1:30">
      <c r="A26" s="12" t="s">
        <v>30</v>
      </c>
      <c r="B26" s="21" t="s">
        <v>39</v>
      </c>
      <c r="C26" s="68">
        <v>153401.4</v>
      </c>
      <c r="D26" s="68">
        <v>106605.5</v>
      </c>
      <c r="E26" s="68">
        <v>158044.1</v>
      </c>
      <c r="F26" s="68">
        <v>109373.8</v>
      </c>
      <c r="G26" s="68">
        <v>172924.3</v>
      </c>
      <c r="H26" s="68">
        <v>122088.1</v>
      </c>
      <c r="I26" s="68">
        <v>200097.2</v>
      </c>
      <c r="J26" s="68">
        <v>139783</v>
      </c>
      <c r="K26" s="68">
        <v>210040.7</v>
      </c>
      <c r="L26" s="68">
        <v>156394.70000000001</v>
      </c>
      <c r="M26" s="68">
        <v>233810.8</v>
      </c>
      <c r="N26" s="68">
        <v>176780.6</v>
      </c>
      <c r="O26" s="68">
        <v>219619.20000000001</v>
      </c>
      <c r="P26" s="68">
        <v>158745.79999999999</v>
      </c>
      <c r="Q26" s="68">
        <v>257964.79999999999</v>
      </c>
      <c r="R26" s="68">
        <v>192062.2</v>
      </c>
      <c r="S26" s="68">
        <v>273324.2</v>
      </c>
      <c r="T26" s="68">
        <v>202004.3</v>
      </c>
      <c r="U26" s="68">
        <v>297701.5</v>
      </c>
      <c r="V26" s="68">
        <v>219799.8</v>
      </c>
      <c r="W26" s="68">
        <v>333402.3</v>
      </c>
      <c r="X26" s="68">
        <v>248193.8</v>
      </c>
      <c r="Y26" s="68">
        <v>361139.1</v>
      </c>
      <c r="Z26" s="68">
        <v>267962.7</v>
      </c>
      <c r="AA26" s="68">
        <v>395578.4</v>
      </c>
      <c r="AB26" s="68">
        <v>293306.90000000002</v>
      </c>
      <c r="AC26" s="68">
        <v>434337.3</v>
      </c>
      <c r="AD26" s="68">
        <v>321644</v>
      </c>
    </row>
    <row r="27" spans="1:30">
      <c r="A27" s="12" t="s">
        <v>31</v>
      </c>
      <c r="B27" s="21" t="s">
        <v>39</v>
      </c>
      <c r="C27" s="68">
        <v>18242.5</v>
      </c>
      <c r="D27" s="68">
        <v>3801.5</v>
      </c>
      <c r="E27" s="68">
        <v>20323.599999999999</v>
      </c>
      <c r="F27" s="68">
        <v>4337.3</v>
      </c>
      <c r="G27" s="68">
        <v>22670.6</v>
      </c>
      <c r="H27" s="68">
        <v>5389.3</v>
      </c>
      <c r="I27" s="68">
        <v>27337.200000000001</v>
      </c>
      <c r="J27" s="68">
        <v>7992.4</v>
      </c>
      <c r="K27" s="68">
        <v>24912.2</v>
      </c>
      <c r="L27" s="68">
        <v>6675.7</v>
      </c>
      <c r="M27" s="68">
        <v>25178.1</v>
      </c>
      <c r="N27" s="68">
        <v>5791.2</v>
      </c>
      <c r="O27" s="68">
        <v>25073.5</v>
      </c>
      <c r="P27" s="68">
        <v>4380.2</v>
      </c>
      <c r="Q27" s="68">
        <v>30601.200000000001</v>
      </c>
      <c r="R27" s="68">
        <v>8198.2000000000007</v>
      </c>
      <c r="S27" s="68">
        <v>32867.1</v>
      </c>
      <c r="T27" s="68">
        <v>8622.6</v>
      </c>
      <c r="U27" s="68">
        <v>35864.199999999997</v>
      </c>
      <c r="V27" s="68">
        <v>9382.2000000000007</v>
      </c>
      <c r="W27" s="68">
        <v>39560</v>
      </c>
      <c r="X27" s="68">
        <v>10594.2</v>
      </c>
      <c r="Y27" s="68">
        <v>43112.5</v>
      </c>
      <c r="Z27" s="68">
        <v>11438</v>
      </c>
      <c r="AA27" s="68">
        <v>47286.1</v>
      </c>
      <c r="AB27" s="68">
        <v>12519.8</v>
      </c>
      <c r="AC27" s="68">
        <v>52038.5</v>
      </c>
      <c r="AD27" s="68">
        <v>13729.4</v>
      </c>
    </row>
    <row r="28" spans="1:30">
      <c r="A28" s="12" t="s">
        <v>32</v>
      </c>
      <c r="B28" s="21" t="s">
        <v>39</v>
      </c>
      <c r="C28" s="68">
        <v>74100.899999999994</v>
      </c>
      <c r="D28" s="68">
        <v>73993.3</v>
      </c>
      <c r="E28" s="68">
        <v>54783.3</v>
      </c>
      <c r="F28" s="68">
        <v>55152.7</v>
      </c>
      <c r="G28" s="68">
        <v>68689.8</v>
      </c>
      <c r="H28" s="68">
        <v>68961.7</v>
      </c>
      <c r="I28" s="68">
        <v>94230.8</v>
      </c>
      <c r="J28" s="68">
        <v>88254.2</v>
      </c>
      <c r="K28" s="68">
        <v>86344.2</v>
      </c>
      <c r="L28" s="68">
        <v>86631.1</v>
      </c>
      <c r="M28" s="68">
        <v>76679.5</v>
      </c>
      <c r="N28" s="68">
        <v>76984.5</v>
      </c>
      <c r="O28" s="68">
        <v>81543.600000000006</v>
      </c>
      <c r="P28" s="68">
        <v>81869.2</v>
      </c>
      <c r="Q28" s="68">
        <v>106035.8</v>
      </c>
      <c r="R28" s="68">
        <v>106388.3</v>
      </c>
      <c r="S28" s="68">
        <v>111514</v>
      </c>
      <c r="T28" s="68">
        <v>111895.5</v>
      </c>
      <c r="U28" s="68">
        <v>121336.3</v>
      </c>
      <c r="V28" s="68">
        <v>121752.9</v>
      </c>
      <c r="W28" s="68">
        <v>137025.29999999999</v>
      </c>
      <c r="X28" s="68">
        <v>137481.1</v>
      </c>
      <c r="Y28" s="68">
        <v>147933.29999999999</v>
      </c>
      <c r="Z28" s="68">
        <v>148431.6</v>
      </c>
      <c r="AA28" s="68">
        <v>161923.4</v>
      </c>
      <c r="AB28" s="68">
        <v>162470.5</v>
      </c>
      <c r="AC28" s="68">
        <v>177564.4</v>
      </c>
      <c r="AD28" s="68">
        <v>178167.1</v>
      </c>
    </row>
    <row r="29" spans="1:30">
      <c r="A29" s="12" t="s">
        <v>33</v>
      </c>
      <c r="B29" s="21" t="s">
        <v>39</v>
      </c>
      <c r="C29" s="68">
        <v>81198</v>
      </c>
      <c r="D29" s="68">
        <v>79647.3</v>
      </c>
      <c r="E29" s="68">
        <v>110588.8</v>
      </c>
      <c r="F29" s="68">
        <v>108882.2</v>
      </c>
      <c r="G29" s="68">
        <v>115241</v>
      </c>
      <c r="H29" s="68">
        <v>113310.1</v>
      </c>
      <c r="I29" s="68">
        <v>132411</v>
      </c>
      <c r="J29" s="68">
        <v>129556.8</v>
      </c>
      <c r="K29" s="68">
        <v>141860.70000000001</v>
      </c>
      <c r="L29" s="68">
        <v>139823.1</v>
      </c>
      <c r="M29" s="68">
        <v>145481.20000000001</v>
      </c>
      <c r="N29" s="68">
        <v>143315</v>
      </c>
      <c r="O29" s="68">
        <v>145721</v>
      </c>
      <c r="P29" s="68">
        <v>143408.9</v>
      </c>
      <c r="Q29" s="68">
        <v>174214.39999999999</v>
      </c>
      <c r="R29" s="68">
        <v>171711.2</v>
      </c>
      <c r="S29" s="68">
        <v>183308.79999999999</v>
      </c>
      <c r="T29" s="68">
        <v>180599.9</v>
      </c>
      <c r="U29" s="68">
        <v>199468.7</v>
      </c>
      <c r="V29" s="68">
        <v>196509.8</v>
      </c>
      <c r="W29" s="68">
        <v>225131.5</v>
      </c>
      <c r="X29" s="68">
        <v>221895.1</v>
      </c>
      <c r="Y29" s="68">
        <v>243108.4</v>
      </c>
      <c r="Z29" s="68">
        <v>239569.4</v>
      </c>
      <c r="AA29" s="68">
        <v>266112.59999999998</v>
      </c>
      <c r="AB29" s="68">
        <v>262228.09999999998</v>
      </c>
      <c r="AC29" s="68">
        <v>291842.90000000002</v>
      </c>
      <c r="AD29" s="68">
        <v>287562.59999999998</v>
      </c>
    </row>
    <row r="30" spans="1:30">
      <c r="A30" s="12" t="s">
        <v>34</v>
      </c>
      <c r="B30" s="21" t="s">
        <v>39</v>
      </c>
      <c r="C30" s="68">
        <v>14873.6</v>
      </c>
      <c r="D30" s="68">
        <v>5561.7</v>
      </c>
      <c r="E30" s="68">
        <v>14077.6</v>
      </c>
      <c r="F30" s="68">
        <v>4880.2</v>
      </c>
      <c r="G30" s="68">
        <v>21543.7</v>
      </c>
      <c r="H30" s="68">
        <v>8788.9</v>
      </c>
      <c r="I30" s="68">
        <v>23908</v>
      </c>
      <c r="J30" s="68">
        <v>8982.2999999999993</v>
      </c>
      <c r="K30" s="68">
        <v>22848.7</v>
      </c>
      <c r="L30" s="68">
        <v>9388.7999999999993</v>
      </c>
      <c r="M30" s="68">
        <v>23507</v>
      </c>
      <c r="N30" s="68">
        <v>9198.1</v>
      </c>
      <c r="O30" s="68">
        <v>22207.1</v>
      </c>
      <c r="P30" s="68">
        <v>6933.9</v>
      </c>
      <c r="Q30" s="68">
        <v>28065.1</v>
      </c>
      <c r="R30" s="68">
        <v>11530</v>
      </c>
      <c r="S30" s="68">
        <v>30021.200000000001</v>
      </c>
      <c r="T30" s="68">
        <v>12126.9</v>
      </c>
      <c r="U30" s="68">
        <v>32740.9</v>
      </c>
      <c r="V30" s="68">
        <v>13195.2</v>
      </c>
      <c r="W30" s="68">
        <v>36278.699999999997</v>
      </c>
      <c r="X30" s="68">
        <v>14899.8</v>
      </c>
      <c r="Y30" s="68">
        <v>39464.6</v>
      </c>
      <c r="Z30" s="68">
        <v>16086.6</v>
      </c>
      <c r="AA30" s="68">
        <v>43268.1</v>
      </c>
      <c r="AB30" s="68">
        <v>17608.099999999999</v>
      </c>
      <c r="AC30" s="68">
        <v>47584.1</v>
      </c>
      <c r="AD30" s="68">
        <v>19309.2</v>
      </c>
    </row>
    <row r="31" spans="1:30">
      <c r="A31" s="12" t="s">
        <v>35</v>
      </c>
      <c r="B31" s="21" t="s">
        <v>39</v>
      </c>
      <c r="C31" s="68">
        <v>3414.8</v>
      </c>
      <c r="D31" s="68">
        <v>2816.1</v>
      </c>
      <c r="E31" s="68">
        <v>3722.4</v>
      </c>
      <c r="F31" s="68">
        <v>3070.8</v>
      </c>
      <c r="G31" s="68">
        <v>4091.5</v>
      </c>
      <c r="H31" s="68">
        <v>3456.1</v>
      </c>
      <c r="I31" s="68">
        <v>4544</v>
      </c>
      <c r="J31" s="68">
        <v>3773.3</v>
      </c>
      <c r="K31" s="68">
        <v>4070</v>
      </c>
      <c r="L31" s="68">
        <v>3399.5</v>
      </c>
      <c r="M31" s="68">
        <v>4086</v>
      </c>
      <c r="N31" s="68">
        <v>3373.3</v>
      </c>
      <c r="O31" s="68">
        <v>4135.6000000000004</v>
      </c>
      <c r="P31" s="68">
        <v>3374.8</v>
      </c>
      <c r="Q31" s="68">
        <v>4998.3999999999996</v>
      </c>
      <c r="R31" s="68">
        <v>4174.8</v>
      </c>
      <c r="S31" s="68">
        <v>5282.3</v>
      </c>
      <c r="T31" s="68">
        <v>4390.8999999999996</v>
      </c>
      <c r="U31" s="68">
        <v>5751.3</v>
      </c>
      <c r="V31" s="68">
        <v>4777.7</v>
      </c>
      <c r="W31" s="68">
        <v>6459.9</v>
      </c>
      <c r="X31" s="68">
        <v>5394.9</v>
      </c>
      <c r="Y31" s="68">
        <v>6989.1</v>
      </c>
      <c r="Z31" s="68">
        <v>5824.7</v>
      </c>
      <c r="AA31" s="68">
        <v>7653.7</v>
      </c>
      <c r="AB31" s="68">
        <v>6375.6</v>
      </c>
      <c r="AC31" s="68">
        <v>8399.9</v>
      </c>
      <c r="AD31" s="68">
        <v>6991.5</v>
      </c>
    </row>
    <row r="32" spans="1:30" ht="40.799999999999997" customHeight="1">
      <c r="A32" s="12" t="s">
        <v>36</v>
      </c>
      <c r="B32" s="21" t="s">
        <v>39</v>
      </c>
      <c r="C32" s="68">
        <v>9039</v>
      </c>
      <c r="D32" s="68">
        <v>7801.1</v>
      </c>
      <c r="E32" s="68">
        <v>7288.1</v>
      </c>
      <c r="F32" s="68">
        <v>5844.1</v>
      </c>
      <c r="G32" s="68">
        <v>7810.1</v>
      </c>
      <c r="H32" s="68">
        <v>6603</v>
      </c>
      <c r="I32" s="68">
        <v>7899.5</v>
      </c>
      <c r="J32" s="68">
        <v>6266.5</v>
      </c>
      <c r="K32" s="68">
        <v>7876.8</v>
      </c>
      <c r="L32" s="68">
        <v>6603</v>
      </c>
      <c r="M32" s="68">
        <v>19734.5</v>
      </c>
      <c r="N32" s="68">
        <v>18380.3</v>
      </c>
      <c r="O32" s="68">
        <v>25644.799999999999</v>
      </c>
      <c r="P32" s="68">
        <v>24199.4</v>
      </c>
      <c r="Q32" s="68">
        <v>25764.2</v>
      </c>
      <c r="R32" s="68">
        <v>24199.4</v>
      </c>
      <c r="S32" s="68">
        <v>34960.800000000003</v>
      </c>
      <c r="T32" s="68">
        <v>33267.4</v>
      </c>
      <c r="U32" s="68">
        <v>37903.5</v>
      </c>
      <c r="V32" s="68">
        <v>36053.800000000003</v>
      </c>
      <c r="W32" s="68">
        <v>41849.5</v>
      </c>
      <c r="X32" s="68">
        <v>39826.199999999997</v>
      </c>
      <c r="Y32" s="68">
        <v>46242.5</v>
      </c>
      <c r="Z32" s="68">
        <v>44030.1</v>
      </c>
      <c r="AA32" s="68">
        <v>50670.400000000001</v>
      </c>
      <c r="AB32" s="68">
        <v>48242.1</v>
      </c>
      <c r="AC32" s="68">
        <v>55580.3</v>
      </c>
      <c r="AD32" s="68">
        <v>52904.5</v>
      </c>
    </row>
    <row r="33" spans="1:30" ht="55.2">
      <c r="A33" s="3" t="s">
        <v>83</v>
      </c>
      <c r="B33" s="10" t="s">
        <v>39</v>
      </c>
      <c r="C33" s="69">
        <v>-951.9</v>
      </c>
      <c r="D33" s="69">
        <v>397</v>
      </c>
      <c r="E33" s="69">
        <v>8004.1</v>
      </c>
      <c r="F33" s="69">
        <v>13678.2</v>
      </c>
      <c r="G33" s="69">
        <v>-14687.8</v>
      </c>
      <c r="H33" s="69">
        <v>-15845.1</v>
      </c>
      <c r="I33" s="69">
        <v>-133350.39999999999</v>
      </c>
      <c r="J33" s="69">
        <v>-98288.8</v>
      </c>
      <c r="K33" s="69">
        <v>-52365.3</v>
      </c>
      <c r="L33" s="69">
        <v>-51197.599999999999</v>
      </c>
      <c r="M33" s="69">
        <v>-57506.400000000001</v>
      </c>
      <c r="N33" s="69">
        <v>-56265</v>
      </c>
      <c r="O33" s="69">
        <v>-48668.6</v>
      </c>
      <c r="P33" s="69">
        <v>-47343.6</v>
      </c>
      <c r="Q33" s="69">
        <v>-42453.5</v>
      </c>
      <c r="R33" s="69">
        <v>-41019</v>
      </c>
      <c r="S33" s="69">
        <v>-30217.8</v>
      </c>
      <c r="T33" s="69">
        <v>-28665.4</v>
      </c>
      <c r="U33" s="69">
        <v>-33802.5</v>
      </c>
      <c r="V33" s="69">
        <v>-32106.9</v>
      </c>
      <c r="W33" s="69">
        <v>-48467.8</v>
      </c>
      <c r="X33" s="69">
        <v>-46613.1</v>
      </c>
      <c r="Y33" s="69">
        <v>-42996</v>
      </c>
      <c r="Z33" s="69">
        <v>-40967.800000000003</v>
      </c>
      <c r="AA33" s="69">
        <v>-48163.3</v>
      </c>
      <c r="AB33" s="69">
        <v>-45937.2</v>
      </c>
      <c r="AC33" s="69">
        <v>-53867.199999999997</v>
      </c>
      <c r="AD33" s="69">
        <v>-51414.3</v>
      </c>
    </row>
    <row r="34" spans="1:30" ht="27.6">
      <c r="A34" s="3" t="s">
        <v>40</v>
      </c>
      <c r="B34" s="10" t="s">
        <v>39</v>
      </c>
      <c r="C34" s="69">
        <v>112341.6</v>
      </c>
      <c r="D34" s="69">
        <v>98747.6</v>
      </c>
      <c r="E34" s="69">
        <v>112595.5</v>
      </c>
      <c r="F34" s="69">
        <v>98173.2</v>
      </c>
      <c r="G34" s="69">
        <v>112595.5</v>
      </c>
      <c r="H34" s="69">
        <v>97311</v>
      </c>
      <c r="I34" s="69">
        <v>158013.1</v>
      </c>
      <c r="J34" s="69">
        <v>141079.9</v>
      </c>
      <c r="K34" s="69">
        <v>208491.7</v>
      </c>
      <c r="L34" s="69">
        <v>191558.5</v>
      </c>
      <c r="M34" s="69">
        <v>264756.8</v>
      </c>
      <c r="N34" s="69">
        <v>247823.6</v>
      </c>
      <c r="O34" s="69">
        <v>312100.40000000002</v>
      </c>
      <c r="P34" s="69">
        <v>295167.2</v>
      </c>
      <c r="Q34" s="69">
        <v>353119.5</v>
      </c>
      <c r="R34" s="69">
        <v>336186.3</v>
      </c>
      <c r="S34" s="69">
        <v>381784.9</v>
      </c>
      <c r="T34" s="69">
        <v>364851.7</v>
      </c>
      <c r="U34" s="69">
        <v>413891.7</v>
      </c>
      <c r="V34" s="69">
        <v>396958.5</v>
      </c>
      <c r="W34" s="69">
        <v>460504.9</v>
      </c>
      <c r="X34" s="69">
        <v>443571.7</v>
      </c>
      <c r="Y34" s="69">
        <v>501472.7</v>
      </c>
      <c r="Z34" s="69">
        <v>484539.5</v>
      </c>
      <c r="AA34" s="69">
        <v>547409.9</v>
      </c>
      <c r="AB34" s="69">
        <v>530476.69999999995</v>
      </c>
      <c r="AC34" s="69">
        <v>598824.19999999995</v>
      </c>
      <c r="AD34" s="69">
        <v>581891</v>
      </c>
    </row>
    <row r="35" spans="1:30" ht="96.6">
      <c r="A35" s="13" t="s">
        <v>41</v>
      </c>
      <c r="B35" s="14" t="s">
        <v>43</v>
      </c>
      <c r="C35" s="68" t="s">
        <v>44</v>
      </c>
      <c r="D35" s="68">
        <v>29.152584297207984</v>
      </c>
      <c r="E35" s="68" t="s">
        <v>44</v>
      </c>
      <c r="F35" s="68">
        <v>25.576712161723279</v>
      </c>
      <c r="G35" s="68" t="s">
        <v>44</v>
      </c>
      <c r="H35" s="68">
        <v>23.4</v>
      </c>
      <c r="I35" s="68" t="s">
        <v>44</v>
      </c>
      <c r="J35" s="68">
        <v>30.5</v>
      </c>
      <c r="K35" s="68" t="s">
        <v>44</v>
      </c>
      <c r="L35" s="68">
        <v>37.6</v>
      </c>
      <c r="M35" s="68" t="s">
        <v>44</v>
      </c>
      <c r="N35" s="68">
        <v>44</v>
      </c>
      <c r="O35" s="68" t="s">
        <v>44</v>
      </c>
      <c r="P35" s="68">
        <v>47.6</v>
      </c>
      <c r="Q35" s="68" t="s">
        <v>44</v>
      </c>
      <c r="R35" s="68">
        <v>50</v>
      </c>
      <c r="S35" s="68" t="s">
        <v>44</v>
      </c>
      <c r="T35" s="68">
        <v>50</v>
      </c>
      <c r="U35" s="68" t="s">
        <v>44</v>
      </c>
      <c r="V35" s="68">
        <v>50</v>
      </c>
      <c r="W35" s="68" t="s">
        <v>44</v>
      </c>
      <c r="X35" s="68">
        <v>50</v>
      </c>
      <c r="Y35" s="68" t="s">
        <v>44</v>
      </c>
      <c r="Z35" s="68">
        <v>50</v>
      </c>
      <c r="AA35" s="68" t="s">
        <v>44</v>
      </c>
      <c r="AB35" s="68">
        <v>50</v>
      </c>
      <c r="AC35" s="68" t="s">
        <v>44</v>
      </c>
      <c r="AD35" s="68">
        <v>50</v>
      </c>
    </row>
    <row r="36" spans="1:30" ht="124.2">
      <c r="A36" s="13" t="s">
        <v>42</v>
      </c>
      <c r="B36" s="14" t="s">
        <v>43</v>
      </c>
      <c r="C36" s="68" t="s">
        <v>44</v>
      </c>
      <c r="D36" s="68">
        <v>2.0495362554537477</v>
      </c>
      <c r="E36" s="68" t="s">
        <v>44</v>
      </c>
      <c r="F36" s="68">
        <v>1.5027217509297957</v>
      </c>
      <c r="G36" s="68" t="s">
        <v>44</v>
      </c>
      <c r="H36" s="68">
        <v>1.4</v>
      </c>
      <c r="I36" s="68" t="s">
        <v>44</v>
      </c>
      <c r="J36" s="68">
        <v>1.1000000000000001</v>
      </c>
      <c r="K36" s="68" t="s">
        <v>44</v>
      </c>
      <c r="L36" s="68">
        <v>1.2</v>
      </c>
      <c r="M36" s="68" t="s">
        <v>44</v>
      </c>
      <c r="N36" s="68">
        <v>2.9</v>
      </c>
      <c r="O36" s="68" t="s">
        <v>44</v>
      </c>
      <c r="P36" s="68">
        <v>3.6</v>
      </c>
      <c r="Q36" s="68" t="s">
        <v>44</v>
      </c>
      <c r="R36" s="68">
        <v>3.4</v>
      </c>
      <c r="S36" s="68" t="s">
        <v>44</v>
      </c>
      <c r="T36" s="68">
        <v>4.4000000000000004</v>
      </c>
      <c r="U36" s="68" t="s">
        <v>44</v>
      </c>
      <c r="V36" s="68">
        <v>4.3</v>
      </c>
      <c r="W36" s="68" t="s">
        <v>44</v>
      </c>
      <c r="X36" s="68">
        <v>4.2</v>
      </c>
      <c r="Y36" s="68" t="s">
        <v>44</v>
      </c>
      <c r="Z36" s="68">
        <v>4.3</v>
      </c>
      <c r="AA36" s="68" t="s">
        <v>44</v>
      </c>
      <c r="AB36" s="68">
        <v>4.3</v>
      </c>
      <c r="AC36" s="68" t="s">
        <v>44</v>
      </c>
      <c r="AD36" s="68">
        <v>4.3</v>
      </c>
    </row>
    <row r="37" spans="1:30">
      <c r="A37" s="1" t="s">
        <v>84</v>
      </c>
    </row>
  </sheetData>
  <mergeCells count="19">
    <mergeCell ref="Y9:Z9"/>
    <mergeCell ref="Z1:AD1"/>
    <mergeCell ref="A5:AD5"/>
    <mergeCell ref="A7:AD7"/>
    <mergeCell ref="A9:A10"/>
    <mergeCell ref="B9:B10"/>
    <mergeCell ref="C9:D9"/>
    <mergeCell ref="E9:F9"/>
    <mergeCell ref="G9:H9"/>
    <mergeCell ref="I9:J9"/>
    <mergeCell ref="K9:L9"/>
    <mergeCell ref="M9:N9"/>
    <mergeCell ref="AA9:AB9"/>
    <mergeCell ref="AC9:AD9"/>
    <mergeCell ref="O9:P9"/>
    <mergeCell ref="Q9:R9"/>
    <mergeCell ref="S9:T9"/>
    <mergeCell ref="U9:V9"/>
    <mergeCell ref="W9:X9"/>
  </mergeCells>
  <pageMargins left="0.19685039370078741" right="0.19685039370078741" top="0.74803149606299213" bottom="0.74803149606299213" header="0.31496062992125984" footer="0.31496062992125984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R63"/>
  <sheetViews>
    <sheetView showGridLines="0" view="pageBreakPreview" zoomScale="60" zoomScaleNormal="70" workbookViewId="0">
      <pane ySplit="6" topLeftCell="A10" activePane="bottomLeft" state="frozen"/>
      <selection pane="bottomLeft" activeCell="M31" sqref="M31"/>
    </sheetView>
  </sheetViews>
  <sheetFormatPr defaultRowHeight="13.8" outlineLevelRow="1" outlineLevelCol="1"/>
  <cols>
    <col min="1" max="1" width="32.33203125" style="1" customWidth="1"/>
    <col min="2" max="2" width="12.6640625" style="9" customWidth="1"/>
    <col min="3" max="3" width="8.88671875" style="1" customWidth="1"/>
    <col min="4" max="4" width="8.88671875" style="1"/>
    <col min="5" max="5" width="8.88671875" style="1" customWidth="1" outlineLevel="1"/>
    <col min="6" max="7" width="8.88671875" style="1"/>
    <col min="8" max="8" width="8.88671875" style="1" customWidth="1" outlineLevel="1"/>
    <col min="9" max="10" width="8.88671875" style="1"/>
    <col min="11" max="11" width="8.88671875" style="1" customWidth="1" outlineLevel="1"/>
    <col min="12" max="12" width="10.109375" style="1" bestFit="1" customWidth="1"/>
    <col min="13" max="13" width="8.88671875" style="1"/>
    <col min="14" max="14" width="8.88671875" style="1" customWidth="1" outlineLevel="1"/>
    <col min="15" max="16" width="8.88671875" style="1"/>
    <col min="17" max="17" width="8.88671875" style="1" customWidth="1" outlineLevel="1"/>
    <col min="18" max="19" width="8.88671875" style="1"/>
    <col min="20" max="20" width="8.88671875" style="1" customWidth="1" outlineLevel="1"/>
    <col min="21" max="22" width="8.88671875" style="1"/>
    <col min="23" max="23" width="8.88671875" style="1" customWidth="1" outlineLevel="1"/>
    <col min="24" max="25" width="8.88671875" style="1"/>
    <col min="26" max="26" width="8.88671875" style="1" customWidth="1" outlineLevel="1"/>
    <col min="27" max="28" width="8.88671875" style="1"/>
    <col min="29" max="29" width="8.88671875" style="1" customWidth="1" outlineLevel="1"/>
    <col min="30" max="31" width="8.88671875" style="1"/>
    <col min="32" max="32" width="8.88671875" style="1" customWidth="1" outlineLevel="1"/>
    <col min="33" max="34" width="8.88671875" style="1"/>
    <col min="35" max="35" width="8.88671875" style="1" customWidth="1" outlineLevel="1"/>
    <col min="36" max="37" width="8.88671875" style="1"/>
    <col min="38" max="38" width="8.88671875" style="1" customWidth="1" outlineLevel="1"/>
    <col min="39" max="39" width="10" style="1" customWidth="1"/>
    <col min="40" max="40" width="8.88671875" style="1"/>
    <col min="41" max="41" width="8.88671875" style="1" customWidth="1" outlineLevel="1"/>
    <col min="42" max="42" width="10.5546875" style="1" customWidth="1"/>
    <col min="43" max="43" width="8.88671875" style="1"/>
    <col min="44" max="44" width="8.88671875" style="1" customWidth="1" outlineLevel="1"/>
    <col min="45" max="16384" width="8.88671875" style="1"/>
  </cols>
  <sheetData>
    <row r="1" spans="1:44" ht="69" customHeight="1">
      <c r="A1" s="73" t="s">
        <v>46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</row>
    <row r="2" spans="1:44" ht="6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</row>
    <row r="3" spans="1:44">
      <c r="A3" s="73" t="s">
        <v>49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</row>
    <row r="4" spans="1:44" ht="6" customHeight="1" thickBot="1">
      <c r="AQ4" s="2"/>
    </row>
    <row r="5" spans="1:44">
      <c r="A5" s="91" t="s">
        <v>0</v>
      </c>
      <c r="B5" s="93" t="s">
        <v>38</v>
      </c>
      <c r="C5" s="95" t="s">
        <v>45</v>
      </c>
      <c r="D5" s="96"/>
      <c r="E5" s="97"/>
      <c r="F5" s="95" t="s">
        <v>1</v>
      </c>
      <c r="G5" s="96"/>
      <c r="H5" s="97"/>
      <c r="I5" s="86" t="s">
        <v>2</v>
      </c>
      <c r="J5" s="87"/>
      <c r="K5" s="88"/>
      <c r="L5" s="86" t="s">
        <v>3</v>
      </c>
      <c r="M5" s="87"/>
      <c r="N5" s="88"/>
      <c r="O5" s="86" t="s">
        <v>4</v>
      </c>
      <c r="P5" s="87"/>
      <c r="Q5" s="88"/>
      <c r="R5" s="86" t="s">
        <v>5</v>
      </c>
      <c r="S5" s="87"/>
      <c r="T5" s="88"/>
      <c r="U5" s="86" t="s">
        <v>6</v>
      </c>
      <c r="V5" s="87"/>
      <c r="W5" s="88"/>
      <c r="X5" s="86" t="s">
        <v>7</v>
      </c>
      <c r="Y5" s="87"/>
      <c r="Z5" s="88"/>
      <c r="AA5" s="86" t="s">
        <v>8</v>
      </c>
      <c r="AB5" s="87"/>
      <c r="AC5" s="88"/>
      <c r="AD5" s="86" t="s">
        <v>9</v>
      </c>
      <c r="AE5" s="87"/>
      <c r="AF5" s="88"/>
      <c r="AG5" s="86" t="s">
        <v>10</v>
      </c>
      <c r="AH5" s="87"/>
      <c r="AI5" s="88"/>
      <c r="AJ5" s="86" t="s">
        <v>11</v>
      </c>
      <c r="AK5" s="87"/>
      <c r="AL5" s="88"/>
      <c r="AM5" s="86" t="s">
        <v>12</v>
      </c>
      <c r="AN5" s="87"/>
      <c r="AO5" s="88"/>
      <c r="AP5" s="86" t="s">
        <v>13</v>
      </c>
      <c r="AQ5" s="87"/>
      <c r="AR5" s="88"/>
    </row>
    <row r="6" spans="1:44" ht="55.8" thickBot="1">
      <c r="A6" s="92"/>
      <c r="B6" s="94"/>
      <c r="C6" s="62" t="s">
        <v>14</v>
      </c>
      <c r="D6" s="63" t="s">
        <v>15</v>
      </c>
      <c r="E6" s="64" t="s">
        <v>50</v>
      </c>
      <c r="F6" s="62" t="s">
        <v>14</v>
      </c>
      <c r="G6" s="63" t="s">
        <v>15</v>
      </c>
      <c r="H6" s="64" t="s">
        <v>50</v>
      </c>
      <c r="I6" s="67" t="s">
        <v>14</v>
      </c>
      <c r="J6" s="30" t="s">
        <v>15</v>
      </c>
      <c r="K6" s="31" t="s">
        <v>50</v>
      </c>
      <c r="L6" s="67" t="s">
        <v>14</v>
      </c>
      <c r="M6" s="30" t="s">
        <v>15</v>
      </c>
      <c r="N6" s="31" t="s">
        <v>50</v>
      </c>
      <c r="O6" s="67" t="s">
        <v>14</v>
      </c>
      <c r="P6" s="30" t="s">
        <v>15</v>
      </c>
      <c r="Q6" s="31" t="s">
        <v>50</v>
      </c>
      <c r="R6" s="67" t="s">
        <v>14</v>
      </c>
      <c r="S6" s="30" t="s">
        <v>15</v>
      </c>
      <c r="T6" s="31" t="s">
        <v>50</v>
      </c>
      <c r="U6" s="67" t="s">
        <v>14</v>
      </c>
      <c r="V6" s="30" t="s">
        <v>15</v>
      </c>
      <c r="W6" s="31" t="s">
        <v>50</v>
      </c>
      <c r="X6" s="67" t="s">
        <v>14</v>
      </c>
      <c r="Y6" s="30" t="s">
        <v>15</v>
      </c>
      <c r="Z6" s="31" t="s">
        <v>50</v>
      </c>
      <c r="AA6" s="67" t="s">
        <v>14</v>
      </c>
      <c r="AB6" s="30" t="s">
        <v>15</v>
      </c>
      <c r="AC6" s="31" t="s">
        <v>50</v>
      </c>
      <c r="AD6" s="67" t="s">
        <v>14</v>
      </c>
      <c r="AE6" s="30" t="s">
        <v>15</v>
      </c>
      <c r="AF6" s="31" t="s">
        <v>50</v>
      </c>
      <c r="AG6" s="67" t="s">
        <v>14</v>
      </c>
      <c r="AH6" s="30" t="s">
        <v>15</v>
      </c>
      <c r="AI6" s="31" t="s">
        <v>50</v>
      </c>
      <c r="AJ6" s="67" t="s">
        <v>14</v>
      </c>
      <c r="AK6" s="30" t="s">
        <v>15</v>
      </c>
      <c r="AL6" s="31" t="s">
        <v>50</v>
      </c>
      <c r="AM6" s="67" t="s">
        <v>14</v>
      </c>
      <c r="AN6" s="30" t="s">
        <v>15</v>
      </c>
      <c r="AO6" s="31" t="s">
        <v>50</v>
      </c>
      <c r="AP6" s="67" t="s">
        <v>14</v>
      </c>
      <c r="AQ6" s="30" t="s">
        <v>15</v>
      </c>
      <c r="AR6" s="31" t="s">
        <v>50</v>
      </c>
    </row>
    <row r="7" spans="1:44">
      <c r="A7" s="32" t="s">
        <v>16</v>
      </c>
      <c r="B7" s="33" t="s">
        <v>39</v>
      </c>
      <c r="C7" s="34">
        <f>C9+C10+C11</f>
        <v>531287.46024970012</v>
      </c>
      <c r="D7" s="35">
        <f t="shared" ref="D7:AR7" si="0">D9+D10+D11</f>
        <v>393145.28889715002</v>
      </c>
      <c r="E7" s="36">
        <f t="shared" si="0"/>
        <v>138142.17135255007</v>
      </c>
      <c r="F7" s="34">
        <f t="shared" si="0"/>
        <v>557148.91220286</v>
      </c>
      <c r="G7" s="35">
        <f t="shared" si="0"/>
        <v>409847.00300000003</v>
      </c>
      <c r="H7" s="36">
        <f t="shared" si="0"/>
        <v>147301.90920285997</v>
      </c>
      <c r="I7" s="34">
        <f t="shared" si="0"/>
        <v>540163.19900000002</v>
      </c>
      <c r="J7" s="35">
        <f t="shared" si="0"/>
        <v>392771.39499999996</v>
      </c>
      <c r="K7" s="36">
        <f t="shared" si="0"/>
        <v>147391.80400000003</v>
      </c>
      <c r="L7" s="34">
        <f t="shared" si="0"/>
        <v>573708.495</v>
      </c>
      <c r="M7" s="35">
        <f t="shared" si="0"/>
        <v>417982.88</v>
      </c>
      <c r="N7" s="36">
        <f t="shared" si="0"/>
        <v>155725.61499999999</v>
      </c>
      <c r="O7" s="34">
        <f t="shared" si="0"/>
        <v>606176.55099999998</v>
      </c>
      <c r="P7" s="35">
        <f t="shared" si="0"/>
        <v>441226.13300000003</v>
      </c>
      <c r="Q7" s="36">
        <f t="shared" si="0"/>
        <v>164950.41800000003</v>
      </c>
      <c r="R7" s="34" t="e">
        <f t="shared" si="0"/>
        <v>#REF!</v>
      </c>
      <c r="S7" s="35" t="e">
        <f t="shared" si="0"/>
        <v>#REF!</v>
      </c>
      <c r="T7" s="36" t="e">
        <f t="shared" si="0"/>
        <v>#REF!</v>
      </c>
      <c r="U7" s="34" t="e">
        <f t="shared" si="0"/>
        <v>#REF!</v>
      </c>
      <c r="V7" s="35" t="e">
        <f t="shared" si="0"/>
        <v>#REF!</v>
      </c>
      <c r="W7" s="36" t="e">
        <f t="shared" si="0"/>
        <v>#REF!</v>
      </c>
      <c r="X7" s="34" t="e">
        <f t="shared" si="0"/>
        <v>#REF!</v>
      </c>
      <c r="Y7" s="35" t="e">
        <f t="shared" si="0"/>
        <v>#REF!</v>
      </c>
      <c r="Z7" s="36" t="e">
        <f t="shared" si="0"/>
        <v>#REF!</v>
      </c>
      <c r="AA7" s="34" t="e">
        <f t="shared" si="0"/>
        <v>#REF!</v>
      </c>
      <c r="AB7" s="35" t="e">
        <f t="shared" si="0"/>
        <v>#REF!</v>
      </c>
      <c r="AC7" s="36" t="e">
        <f t="shared" si="0"/>
        <v>#REF!</v>
      </c>
      <c r="AD7" s="34" t="e">
        <f t="shared" si="0"/>
        <v>#REF!</v>
      </c>
      <c r="AE7" s="35" t="e">
        <f t="shared" si="0"/>
        <v>#REF!</v>
      </c>
      <c r="AF7" s="36" t="e">
        <f t="shared" si="0"/>
        <v>#REF!</v>
      </c>
      <c r="AG7" s="34" t="e">
        <f t="shared" si="0"/>
        <v>#REF!</v>
      </c>
      <c r="AH7" s="35" t="e">
        <f t="shared" si="0"/>
        <v>#REF!</v>
      </c>
      <c r="AI7" s="36" t="e">
        <f t="shared" si="0"/>
        <v>#REF!</v>
      </c>
      <c r="AJ7" s="34" t="e">
        <f t="shared" si="0"/>
        <v>#REF!</v>
      </c>
      <c r="AK7" s="35" t="e">
        <f t="shared" si="0"/>
        <v>#REF!</v>
      </c>
      <c r="AL7" s="36" t="e">
        <f t="shared" si="0"/>
        <v>#REF!</v>
      </c>
      <c r="AM7" s="34" t="e">
        <f t="shared" si="0"/>
        <v>#REF!</v>
      </c>
      <c r="AN7" s="35" t="e">
        <f t="shared" si="0"/>
        <v>#REF!</v>
      </c>
      <c r="AO7" s="36" t="e">
        <f t="shared" si="0"/>
        <v>#REF!</v>
      </c>
      <c r="AP7" s="34" t="e">
        <f t="shared" si="0"/>
        <v>#REF!</v>
      </c>
      <c r="AQ7" s="35" t="e">
        <f t="shared" si="0"/>
        <v>#REF!</v>
      </c>
      <c r="AR7" s="36" t="e">
        <f t="shared" si="0"/>
        <v>#REF!</v>
      </c>
    </row>
    <row r="8" spans="1:44">
      <c r="A8" s="37" t="s">
        <v>20</v>
      </c>
      <c r="B8" s="22"/>
      <c r="C8" s="25"/>
      <c r="D8" s="17"/>
      <c r="E8" s="26"/>
      <c r="F8" s="25"/>
      <c r="G8" s="17"/>
      <c r="H8" s="26"/>
      <c r="I8" s="25"/>
      <c r="J8" s="17"/>
      <c r="K8" s="26"/>
      <c r="L8" s="25"/>
      <c r="M8" s="17"/>
      <c r="N8" s="26"/>
      <c r="O8" s="25"/>
      <c r="P8" s="17"/>
      <c r="Q8" s="26"/>
      <c r="R8" s="25"/>
      <c r="S8" s="17"/>
      <c r="T8" s="26"/>
      <c r="U8" s="25"/>
      <c r="V8" s="17"/>
      <c r="W8" s="26"/>
      <c r="X8" s="25"/>
      <c r="Y8" s="17"/>
      <c r="Z8" s="26"/>
      <c r="AA8" s="25"/>
      <c r="AB8" s="17"/>
      <c r="AC8" s="26"/>
      <c r="AD8" s="25"/>
      <c r="AE8" s="17"/>
      <c r="AF8" s="26"/>
      <c r="AG8" s="25"/>
      <c r="AH8" s="17"/>
      <c r="AI8" s="26"/>
      <c r="AJ8" s="25"/>
      <c r="AK8" s="17"/>
      <c r="AL8" s="26"/>
      <c r="AM8" s="25"/>
      <c r="AN8" s="17"/>
      <c r="AO8" s="26"/>
      <c r="AP8" s="25"/>
      <c r="AQ8" s="17"/>
      <c r="AR8" s="26"/>
    </row>
    <row r="9" spans="1:44">
      <c r="A9" s="38" t="s">
        <v>18</v>
      </c>
      <c r="B9" s="22" t="s">
        <v>39</v>
      </c>
      <c r="C9" s="25">
        <v>430544.63963016006</v>
      </c>
      <c r="D9" s="17">
        <v>322828.12401688</v>
      </c>
      <c r="E9" s="26">
        <f>C9-D9</f>
        <v>107716.51561328006</v>
      </c>
      <c r="F9" s="25">
        <v>464001.57813402999</v>
      </c>
      <c r="G9" s="17">
        <v>353853.85800000001</v>
      </c>
      <c r="H9" s="26">
        <f>F9-G9</f>
        <v>110147.72013402998</v>
      </c>
      <c r="I9" s="25">
        <v>493435.39</v>
      </c>
      <c r="J9" s="17">
        <v>375617.34399999998</v>
      </c>
      <c r="K9" s="26">
        <f>I9-J9</f>
        <v>117818.04600000003</v>
      </c>
      <c r="L9" s="25">
        <v>523439.53700000001</v>
      </c>
      <c r="M9" s="17">
        <v>399413.42200000002</v>
      </c>
      <c r="N9" s="26">
        <f>L9-M9</f>
        <v>124026.11499999999</v>
      </c>
      <c r="O9" s="25">
        <v>558341.62600000005</v>
      </c>
      <c r="P9" s="17">
        <v>426010.90700000001</v>
      </c>
      <c r="Q9" s="26">
        <f>O9-P9</f>
        <v>132330.71900000004</v>
      </c>
      <c r="R9" s="25">
        <v>599618.66200000001</v>
      </c>
      <c r="S9" s="17">
        <v>456973.41200000001</v>
      </c>
      <c r="T9" s="26">
        <f>R9-S9</f>
        <v>142645.25</v>
      </c>
      <c r="U9" s="25">
        <v>644297.62399999995</v>
      </c>
      <c r="V9" s="17">
        <v>492865.08100000001</v>
      </c>
      <c r="W9" s="26">
        <f>U9-V9</f>
        <v>151432.54299999995</v>
      </c>
      <c r="X9" s="25">
        <v>689067.45499999996</v>
      </c>
      <c r="Y9" s="17">
        <v>528332.51899999997</v>
      </c>
      <c r="Z9" s="26">
        <f>X9-Y9</f>
        <v>160734.93599999999</v>
      </c>
      <c r="AA9" s="25">
        <v>736308.82700000005</v>
      </c>
      <c r="AB9" s="17">
        <v>565048.33900000004</v>
      </c>
      <c r="AC9" s="26">
        <f>AA9-AB9</f>
        <v>171260.48800000001</v>
      </c>
      <c r="AD9" s="25">
        <v>786235.81099999999</v>
      </c>
      <c r="AE9" s="17">
        <v>603583.94799999997</v>
      </c>
      <c r="AF9" s="26">
        <f>AD9-AE9</f>
        <v>182651.86300000001</v>
      </c>
      <c r="AG9" s="25">
        <v>840220.67099999997</v>
      </c>
      <c r="AH9" s="17">
        <v>643078.68400000001</v>
      </c>
      <c r="AI9" s="26">
        <f>AG9-AH9</f>
        <v>197141.98699999996</v>
      </c>
      <c r="AJ9" s="25">
        <v>895371.17500000005</v>
      </c>
      <c r="AK9" s="17">
        <v>684576.54</v>
      </c>
      <c r="AL9" s="26">
        <f>AJ9-AK9</f>
        <v>210794.63500000001</v>
      </c>
      <c r="AM9" s="25">
        <v>952127.28300000005</v>
      </c>
      <c r="AN9" s="17">
        <v>727352.11699999997</v>
      </c>
      <c r="AO9" s="26">
        <f>AM9-AN9</f>
        <v>224775.16600000008</v>
      </c>
      <c r="AP9" s="25">
        <v>1010773.442</v>
      </c>
      <c r="AQ9" s="17">
        <v>771094.23499999999</v>
      </c>
      <c r="AR9" s="26">
        <f>AP9-AQ9</f>
        <v>239679.20700000005</v>
      </c>
    </row>
    <row r="10" spans="1:44">
      <c r="A10" s="38" t="s">
        <v>19</v>
      </c>
      <c r="B10" s="22" t="s">
        <v>39</v>
      </c>
      <c r="C10" s="25">
        <v>48526.579619539996</v>
      </c>
      <c r="D10" s="17">
        <v>15898.76288027</v>
      </c>
      <c r="E10" s="26">
        <f>C10-D10</f>
        <v>32627.816739269998</v>
      </c>
      <c r="F10" s="25">
        <v>51163.971068829997</v>
      </c>
      <c r="G10" s="17">
        <v>12460.055</v>
      </c>
      <c r="H10" s="26">
        <f>F10-G10</f>
        <v>38703.916068829996</v>
      </c>
      <c r="I10" s="25">
        <v>43073.553999999996</v>
      </c>
      <c r="J10" s="17">
        <v>11611.696</v>
      </c>
      <c r="K10" s="26">
        <f>I10-J10</f>
        <v>31461.857999999997</v>
      </c>
      <c r="L10" s="25">
        <v>46813.72</v>
      </c>
      <c r="M10" s="17">
        <v>15114.22</v>
      </c>
      <c r="N10" s="26">
        <f>L10-M10</f>
        <v>31699.5</v>
      </c>
      <c r="O10" s="25">
        <v>44264.911</v>
      </c>
      <c r="P10" s="17">
        <v>11645.212</v>
      </c>
      <c r="Q10" s="26">
        <f>O10-P10</f>
        <v>32619.699000000001</v>
      </c>
      <c r="R10" s="25">
        <v>48835.127999999997</v>
      </c>
      <c r="S10" s="17">
        <v>12411.117</v>
      </c>
      <c r="T10" s="26">
        <f>R10-S10</f>
        <v>36424.010999999999</v>
      </c>
      <c r="U10" s="25">
        <v>50853.368000000002</v>
      </c>
      <c r="V10" s="17">
        <v>12717.429</v>
      </c>
      <c r="W10" s="26">
        <f>U10-V10</f>
        <v>38135.938999999998</v>
      </c>
      <c r="X10" s="25">
        <v>52651.544000000002</v>
      </c>
      <c r="Y10" s="17">
        <v>12990.166999999999</v>
      </c>
      <c r="Z10" s="26">
        <f>X10-Y10</f>
        <v>39661.377</v>
      </c>
      <c r="AA10" s="25">
        <v>54429.601999999999</v>
      </c>
      <c r="AB10" s="17">
        <v>13261.093999999999</v>
      </c>
      <c r="AC10" s="26">
        <f>AA10-AB10</f>
        <v>41168.508000000002</v>
      </c>
      <c r="AD10" s="25">
        <v>56227.411</v>
      </c>
      <c r="AE10" s="17">
        <v>13535.666999999999</v>
      </c>
      <c r="AF10" s="26">
        <f>AD10-AE10</f>
        <v>42691.743999999999</v>
      </c>
      <c r="AG10" s="25">
        <v>57990.222999999998</v>
      </c>
      <c r="AH10" s="17">
        <v>13804.268</v>
      </c>
      <c r="AI10" s="26">
        <f>AG10-AH10</f>
        <v>44185.955000000002</v>
      </c>
      <c r="AJ10" s="25">
        <v>59710.843000000001</v>
      </c>
      <c r="AK10" s="17">
        <v>14066.75</v>
      </c>
      <c r="AL10" s="26">
        <f>AJ10-AK10</f>
        <v>45644.093000000001</v>
      </c>
      <c r="AM10" s="25">
        <v>61434.379000000001</v>
      </c>
      <c r="AN10" s="17">
        <v>14329.674999999999</v>
      </c>
      <c r="AO10" s="26">
        <f>AM10-AN10</f>
        <v>47104.703999999998</v>
      </c>
      <c r="AP10" s="25">
        <v>63101.902000000002</v>
      </c>
      <c r="AQ10" s="17">
        <v>14584.056</v>
      </c>
      <c r="AR10" s="26">
        <f>AP10-AQ10</f>
        <v>48517.846000000005</v>
      </c>
    </row>
    <row r="11" spans="1:44" ht="27.6">
      <c r="A11" s="38" t="s">
        <v>17</v>
      </c>
      <c r="B11" s="22" t="s">
        <v>39</v>
      </c>
      <c r="C11" s="25">
        <v>52216.241000000002</v>
      </c>
      <c r="D11" s="17">
        <v>54418.402000000002</v>
      </c>
      <c r="E11" s="26">
        <f>C11-D11</f>
        <v>-2202.1610000000001</v>
      </c>
      <c r="F11" s="25">
        <f>G11+H11</f>
        <v>41983.36299999999</v>
      </c>
      <c r="G11" s="17">
        <v>43533.09</v>
      </c>
      <c r="H11" s="26">
        <f>34358.808-35908.535</f>
        <v>-1549.7270000000062</v>
      </c>
      <c r="I11" s="25">
        <v>3654.2550000000001</v>
      </c>
      <c r="J11" s="17">
        <v>5542.3549999999996</v>
      </c>
      <c r="K11" s="26">
        <f>I11-J11</f>
        <v>-1888.0999999999995</v>
      </c>
      <c r="L11" s="25">
        <v>3455.2379999999998</v>
      </c>
      <c r="M11" s="17">
        <v>3455.2379999999998</v>
      </c>
      <c r="N11" s="26">
        <f>L11-M11</f>
        <v>0</v>
      </c>
      <c r="O11" s="25">
        <v>3570.0140000000001</v>
      </c>
      <c r="P11" s="17">
        <v>3570.0140000000001</v>
      </c>
      <c r="Q11" s="26">
        <f>O11-P11</f>
        <v>0</v>
      </c>
      <c r="R11" s="25" t="e">
        <f>O11*#REF!/100</f>
        <v>#REF!</v>
      </c>
      <c r="S11" s="17" t="e">
        <f>P11*#REF!/100</f>
        <v>#REF!</v>
      </c>
      <c r="T11" s="26" t="e">
        <f>R11-S11</f>
        <v>#REF!</v>
      </c>
      <c r="U11" s="25" t="e">
        <f>R11*#REF!/100</f>
        <v>#REF!</v>
      </c>
      <c r="V11" s="17" t="e">
        <f>S11*#REF!/100</f>
        <v>#REF!</v>
      </c>
      <c r="W11" s="26" t="e">
        <f>U11-V11</f>
        <v>#REF!</v>
      </c>
      <c r="X11" s="25" t="e">
        <f>U11*#REF!/100</f>
        <v>#REF!</v>
      </c>
      <c r="Y11" s="17" t="e">
        <f>V11*#REF!/100</f>
        <v>#REF!</v>
      </c>
      <c r="Z11" s="26" t="e">
        <f>X11-Y11</f>
        <v>#REF!</v>
      </c>
      <c r="AA11" s="25" t="e">
        <f>X11*#REF!/100</f>
        <v>#REF!</v>
      </c>
      <c r="AB11" s="17" t="e">
        <f>Y11*#REF!/100</f>
        <v>#REF!</v>
      </c>
      <c r="AC11" s="26" t="e">
        <f>AA11-AB11</f>
        <v>#REF!</v>
      </c>
      <c r="AD11" s="25" t="e">
        <f>AA11*#REF!/100</f>
        <v>#REF!</v>
      </c>
      <c r="AE11" s="17" t="e">
        <f>AB11*#REF!/100</f>
        <v>#REF!</v>
      </c>
      <c r="AF11" s="26" t="e">
        <f>AD11-AE11</f>
        <v>#REF!</v>
      </c>
      <c r="AG11" s="25" t="e">
        <f>AD11*#REF!/100</f>
        <v>#REF!</v>
      </c>
      <c r="AH11" s="17" t="e">
        <f>AE11*#REF!/100</f>
        <v>#REF!</v>
      </c>
      <c r="AI11" s="26" t="e">
        <f>AG11-AH11</f>
        <v>#REF!</v>
      </c>
      <c r="AJ11" s="25" t="e">
        <f>AG11*#REF!/100</f>
        <v>#REF!</v>
      </c>
      <c r="AK11" s="17" t="e">
        <f>AH11*#REF!/100</f>
        <v>#REF!</v>
      </c>
      <c r="AL11" s="26" t="e">
        <f>AJ11-AK11</f>
        <v>#REF!</v>
      </c>
      <c r="AM11" s="25" t="e">
        <f>AJ11*#REF!/100</f>
        <v>#REF!</v>
      </c>
      <c r="AN11" s="17" t="e">
        <f>AK11*#REF!/100</f>
        <v>#REF!</v>
      </c>
      <c r="AO11" s="26" t="e">
        <f>AM11-AN11</f>
        <v>#REF!</v>
      </c>
      <c r="AP11" s="25" t="e">
        <f>AM11*#REF!/100</f>
        <v>#REF!</v>
      </c>
      <c r="AQ11" s="17" t="e">
        <f>AN11*#REF!/100</f>
        <v>#REF!</v>
      </c>
      <c r="AR11" s="26" t="e">
        <f>AP11-AQ11</f>
        <v>#REF!</v>
      </c>
    </row>
    <row r="12" spans="1:44">
      <c r="A12" s="39" t="s">
        <v>21</v>
      </c>
      <c r="B12" s="23"/>
      <c r="C12" s="25"/>
      <c r="D12" s="17"/>
      <c r="E12" s="26"/>
      <c r="F12" s="25"/>
      <c r="G12" s="17"/>
      <c r="H12" s="26"/>
      <c r="I12" s="25"/>
      <c r="J12" s="17"/>
      <c r="K12" s="26"/>
      <c r="L12" s="25"/>
      <c r="M12" s="17"/>
      <c r="N12" s="26"/>
      <c r="O12" s="25"/>
      <c r="P12" s="17"/>
      <c r="Q12" s="26"/>
      <c r="R12" s="25"/>
      <c r="S12" s="17"/>
      <c r="T12" s="26"/>
      <c r="U12" s="25"/>
      <c r="V12" s="17"/>
      <c r="W12" s="26"/>
      <c r="X12" s="25"/>
      <c r="Y12" s="17"/>
      <c r="Z12" s="26"/>
      <c r="AA12" s="25"/>
      <c r="AB12" s="17"/>
      <c r="AC12" s="26"/>
      <c r="AD12" s="25"/>
      <c r="AE12" s="17"/>
      <c r="AF12" s="26"/>
      <c r="AG12" s="25"/>
      <c r="AH12" s="17"/>
      <c r="AI12" s="26"/>
      <c r="AJ12" s="25"/>
      <c r="AK12" s="17"/>
      <c r="AL12" s="26"/>
      <c r="AM12" s="25"/>
      <c r="AN12" s="17"/>
      <c r="AO12" s="26"/>
      <c r="AP12" s="25"/>
      <c r="AQ12" s="17"/>
      <c r="AR12" s="26"/>
    </row>
    <row r="13" spans="1:44" ht="28.2" thickBot="1">
      <c r="A13" s="40" t="s">
        <v>22</v>
      </c>
      <c r="B13" s="41" t="s">
        <v>39</v>
      </c>
      <c r="C13" s="27">
        <v>12123.088</v>
      </c>
      <c r="D13" s="28">
        <v>12123.088</v>
      </c>
      <c r="E13" s="29">
        <f>C13-D13</f>
        <v>0</v>
      </c>
      <c r="F13" s="27">
        <f>G13+H13</f>
        <v>14601.778</v>
      </c>
      <c r="G13" s="28">
        <v>14601.778</v>
      </c>
      <c r="H13" s="29">
        <f>14493.62-14493.62</f>
        <v>0</v>
      </c>
      <c r="I13" s="27">
        <v>1782.607</v>
      </c>
      <c r="J13" s="28">
        <v>1782.607</v>
      </c>
      <c r="K13" s="29">
        <f>I13-J13</f>
        <v>0</v>
      </c>
      <c r="L13" s="27">
        <v>1751.2660000000001</v>
      </c>
      <c r="M13" s="28">
        <v>1751.2660000000001</v>
      </c>
      <c r="N13" s="29">
        <f>L13-M13</f>
        <v>0</v>
      </c>
      <c r="O13" s="27">
        <v>1784.7</v>
      </c>
      <c r="P13" s="28">
        <v>1784.7</v>
      </c>
      <c r="Q13" s="29">
        <f>O13-P13</f>
        <v>0</v>
      </c>
      <c r="R13" s="27" t="e">
        <f>O13*#REF!/100</f>
        <v>#REF!</v>
      </c>
      <c r="S13" s="28" t="e">
        <f>P13*#REF!/100</f>
        <v>#REF!</v>
      </c>
      <c r="T13" s="29" t="e">
        <f>R13-S13</f>
        <v>#REF!</v>
      </c>
      <c r="U13" s="27" t="e">
        <f>R13*#REF!/100</f>
        <v>#REF!</v>
      </c>
      <c r="V13" s="28" t="e">
        <f>S13*#REF!/100</f>
        <v>#REF!</v>
      </c>
      <c r="W13" s="29" t="e">
        <f>U13-V13</f>
        <v>#REF!</v>
      </c>
      <c r="X13" s="27" t="e">
        <f>U13*#REF!/100</f>
        <v>#REF!</v>
      </c>
      <c r="Y13" s="28" t="e">
        <f>V13*#REF!/100</f>
        <v>#REF!</v>
      </c>
      <c r="Z13" s="29" t="e">
        <f>X13-Y13</f>
        <v>#REF!</v>
      </c>
      <c r="AA13" s="27" t="e">
        <f>X13*#REF!/100</f>
        <v>#REF!</v>
      </c>
      <c r="AB13" s="28" t="e">
        <f>Y13*#REF!/100</f>
        <v>#REF!</v>
      </c>
      <c r="AC13" s="29" t="e">
        <f>AA13-AB13</f>
        <v>#REF!</v>
      </c>
      <c r="AD13" s="27" t="e">
        <f>AA13*#REF!/100</f>
        <v>#REF!</v>
      </c>
      <c r="AE13" s="28" t="e">
        <f>AB13*#REF!/100</f>
        <v>#REF!</v>
      </c>
      <c r="AF13" s="29" t="e">
        <f>AD13-AE13</f>
        <v>#REF!</v>
      </c>
      <c r="AG13" s="27" t="e">
        <f>AD13*#REF!/100</f>
        <v>#REF!</v>
      </c>
      <c r="AH13" s="28" t="e">
        <f>AE13*#REF!/100</f>
        <v>#REF!</v>
      </c>
      <c r="AI13" s="29" t="e">
        <f>AG13-AH13</f>
        <v>#REF!</v>
      </c>
      <c r="AJ13" s="27" t="e">
        <f>AG13*#REF!/100</f>
        <v>#REF!</v>
      </c>
      <c r="AK13" s="28" t="e">
        <f>AH13*#REF!/100</f>
        <v>#REF!</v>
      </c>
      <c r="AL13" s="29" t="e">
        <f>AJ13-AK13</f>
        <v>#REF!</v>
      </c>
      <c r="AM13" s="27" t="e">
        <f>AJ13*#REF!/100</f>
        <v>#REF!</v>
      </c>
      <c r="AN13" s="28" t="e">
        <f>AK13*#REF!/100</f>
        <v>#REF!</v>
      </c>
      <c r="AO13" s="29" t="e">
        <f>AM13-AN13</f>
        <v>#REF!</v>
      </c>
      <c r="AP13" s="27" t="e">
        <f>AM13*#REF!/100</f>
        <v>#REF!</v>
      </c>
      <c r="AQ13" s="28" t="e">
        <f>AN13*#REF!/100</f>
        <v>#REF!</v>
      </c>
      <c r="AR13" s="29" t="e">
        <f>AP13-AQ13</f>
        <v>#REF!</v>
      </c>
    </row>
    <row r="14" spans="1:44">
      <c r="A14" s="32" t="s">
        <v>23</v>
      </c>
      <c r="B14" s="33" t="s">
        <v>39</v>
      </c>
      <c r="C14" s="34">
        <f t="shared" ref="C14:H14" si="1">SUM(C16:C29)</f>
        <v>532239.38799999992</v>
      </c>
      <c r="D14" s="35">
        <f t="shared" si="1"/>
        <v>392748.26500000001</v>
      </c>
      <c r="E14" s="36">
        <f t="shared" si="1"/>
        <v>139491.12299999999</v>
      </c>
      <c r="F14" s="34">
        <f t="shared" si="1"/>
        <v>635785.62099999993</v>
      </c>
      <c r="G14" s="35">
        <f t="shared" si="1"/>
        <v>467157.60200000001</v>
      </c>
      <c r="H14" s="36">
        <f t="shared" si="1"/>
        <v>168628.01900000009</v>
      </c>
      <c r="I14" s="34" t="e">
        <f>I7-I30</f>
        <v>#REF!</v>
      </c>
      <c r="J14" s="35" t="e">
        <f>SUM(J15:J29)</f>
        <v>#REF!</v>
      </c>
      <c r="K14" s="36">
        <f>K7-K30</f>
        <v>148287.48342400003</v>
      </c>
      <c r="L14" s="34" t="e">
        <f>L7-L30</f>
        <v>#REF!</v>
      </c>
      <c r="M14" s="35" t="e">
        <f t="shared" ref="M14:M29" si="2">L14-N14</f>
        <v>#REF!</v>
      </c>
      <c r="N14" s="36">
        <f>N7-N30</f>
        <v>156659.96868999998</v>
      </c>
      <c r="O14" s="34" t="e">
        <f>O7-O30</f>
        <v>#REF!</v>
      </c>
      <c r="P14" s="35" t="e">
        <f t="shared" ref="P14:P29" si="3">O14-Q14</f>
        <v>#REF!</v>
      </c>
      <c r="Q14" s="36">
        <f>Q7-Q30</f>
        <v>165940.12050800002</v>
      </c>
      <c r="R14" s="34" t="e">
        <f>S14+T14</f>
        <v>#REF!</v>
      </c>
      <c r="S14" s="35" t="e">
        <f>S7-S30</f>
        <v>#REF!</v>
      </c>
      <c r="T14" s="36" t="e">
        <f>T7-T30</f>
        <v>#REF!</v>
      </c>
      <c r="U14" s="34" t="e">
        <f>V14+W14</f>
        <v>#REF!</v>
      </c>
      <c r="V14" s="35" t="e">
        <f>V7-V30</f>
        <v>#REF!</v>
      </c>
      <c r="W14" s="36" t="e">
        <f>W7-W30</f>
        <v>#REF!</v>
      </c>
      <c r="X14" s="34" t="e">
        <f>Y14+Z14</f>
        <v>#REF!</v>
      </c>
      <c r="Y14" s="35" t="e">
        <f>Y7-Y30</f>
        <v>#REF!</v>
      </c>
      <c r="Z14" s="36" t="e">
        <f>Z7-Z30</f>
        <v>#REF!</v>
      </c>
      <c r="AA14" s="34" t="e">
        <f>AB14+AC14</f>
        <v>#REF!</v>
      </c>
      <c r="AB14" s="35" t="e">
        <f>AB7-AB30</f>
        <v>#REF!</v>
      </c>
      <c r="AC14" s="36" t="e">
        <f>AC7-AC30</f>
        <v>#REF!</v>
      </c>
      <c r="AD14" s="34" t="e">
        <f>AE14+AF14</f>
        <v>#REF!</v>
      </c>
      <c r="AE14" s="35" t="e">
        <f>AE7-AE30</f>
        <v>#REF!</v>
      </c>
      <c r="AF14" s="36" t="e">
        <f>AF7-AF30</f>
        <v>#REF!</v>
      </c>
      <c r="AG14" s="34" t="e">
        <f>AH14+AI14</f>
        <v>#REF!</v>
      </c>
      <c r="AH14" s="35" t="e">
        <f>AH7-AH30</f>
        <v>#REF!</v>
      </c>
      <c r="AI14" s="36" t="e">
        <f>AI7-AI30</f>
        <v>#REF!</v>
      </c>
      <c r="AJ14" s="34" t="e">
        <f>AK14+AL14</f>
        <v>#REF!</v>
      </c>
      <c r="AK14" s="35" t="e">
        <f>AK7-AK30</f>
        <v>#REF!</v>
      </c>
      <c r="AL14" s="36" t="e">
        <f>AL7-AL30</f>
        <v>#REF!</v>
      </c>
      <c r="AM14" s="34" t="e">
        <f>AN14+AO14</f>
        <v>#REF!</v>
      </c>
      <c r="AN14" s="35" t="e">
        <f>AN7-AN30</f>
        <v>#REF!</v>
      </c>
      <c r="AO14" s="36" t="e">
        <f>AO7-AO30</f>
        <v>#REF!</v>
      </c>
      <c r="AP14" s="34" t="e">
        <f>AQ14+AR14</f>
        <v>#REF!</v>
      </c>
      <c r="AQ14" s="35" t="e">
        <f>AQ7-AQ30</f>
        <v>#REF!</v>
      </c>
      <c r="AR14" s="36" t="e">
        <f>AR7-AR30</f>
        <v>#REF!</v>
      </c>
    </row>
    <row r="15" spans="1:44">
      <c r="A15" s="37" t="s">
        <v>20</v>
      </c>
      <c r="B15" s="22"/>
      <c r="C15" s="25"/>
      <c r="D15" s="17"/>
      <c r="E15" s="26"/>
      <c r="F15" s="25"/>
      <c r="G15" s="17"/>
      <c r="H15" s="26"/>
      <c r="I15" s="25"/>
      <c r="J15" s="17"/>
      <c r="K15" s="26"/>
      <c r="L15" s="25"/>
      <c r="M15" s="17"/>
      <c r="N15" s="26"/>
      <c r="O15" s="25"/>
      <c r="P15" s="17"/>
      <c r="Q15" s="26"/>
      <c r="R15" s="25"/>
      <c r="S15" s="17"/>
      <c r="T15" s="26"/>
      <c r="U15" s="25"/>
      <c r="V15" s="17"/>
      <c r="W15" s="26"/>
      <c r="X15" s="25"/>
      <c r="Y15" s="17"/>
      <c r="Z15" s="26"/>
      <c r="AA15" s="25"/>
      <c r="AB15" s="17"/>
      <c r="AC15" s="26"/>
      <c r="AD15" s="25"/>
      <c r="AE15" s="17"/>
      <c r="AF15" s="26"/>
      <c r="AG15" s="25"/>
      <c r="AH15" s="17"/>
      <c r="AI15" s="26"/>
      <c r="AJ15" s="25"/>
      <c r="AK15" s="17"/>
      <c r="AL15" s="26"/>
      <c r="AM15" s="25"/>
      <c r="AN15" s="17"/>
      <c r="AO15" s="26"/>
      <c r="AP15" s="25"/>
      <c r="AQ15" s="17"/>
      <c r="AR15" s="26"/>
    </row>
    <row r="16" spans="1:44">
      <c r="A16" s="42" t="s">
        <v>24</v>
      </c>
      <c r="B16" s="22" t="s">
        <v>39</v>
      </c>
      <c r="C16" s="25">
        <v>45031.993000000002</v>
      </c>
      <c r="D16" s="17">
        <v>18718.164000000001</v>
      </c>
      <c r="E16" s="26">
        <f t="shared" ref="E16:E29" si="4">C16-D16</f>
        <v>26313.829000000002</v>
      </c>
      <c r="F16" s="25">
        <f>G16+H16</f>
        <v>59788.486000000004</v>
      </c>
      <c r="G16" s="17">
        <v>29931.866000000002</v>
      </c>
      <c r="H16" s="26">
        <f>(59366.849)-29510.229</f>
        <v>29856.620000000003</v>
      </c>
      <c r="I16" s="25" t="e">
        <f>(I$14)*#REF!/(#REF!)</f>
        <v>#REF!</v>
      </c>
      <c r="J16" s="17" t="e">
        <f>I16-K16</f>
        <v>#REF!</v>
      </c>
      <c r="K16" s="26">
        <f>K$14*$E16/$E$14</f>
        <v>27973.188527985913</v>
      </c>
      <c r="L16" s="25" t="e">
        <f>(L$14)*#REF!/(#REF!)</f>
        <v>#REF!</v>
      </c>
      <c r="M16" s="17" t="e">
        <f t="shared" si="2"/>
        <v>#REF!</v>
      </c>
      <c r="N16" s="26">
        <f>N$14*$E16/$E$14</f>
        <v>29552.587566837596</v>
      </c>
      <c r="O16" s="25" t="e">
        <f>(O$14)*#REF!/(#REF!)</f>
        <v>#REF!</v>
      </c>
      <c r="P16" s="17" t="e">
        <f t="shared" si="3"/>
        <v>#REF!</v>
      </c>
      <c r="Q16" s="26">
        <f>Q$14*$E16/$E$14</f>
        <v>31303.210278742299</v>
      </c>
      <c r="R16" s="25" t="e">
        <f>S16+T16</f>
        <v>#REF!</v>
      </c>
      <c r="S16" s="17" t="e">
        <f>(S$14-S$28)*$J16/($J$14-$J$28)</f>
        <v>#REF!</v>
      </c>
      <c r="T16" s="26" t="e">
        <f>T$14*$E16/$E$14</f>
        <v>#REF!</v>
      </c>
      <c r="U16" s="25" t="e">
        <f>V16+W16</f>
        <v>#REF!</v>
      </c>
      <c r="V16" s="17" t="e">
        <f t="shared" ref="V16:V27" si="5">(V$14-V$28)*$J16/($J$14-$J$28)</f>
        <v>#REF!</v>
      </c>
      <c r="W16" s="26" t="e">
        <f>W$14*$E16/$E$14</f>
        <v>#REF!</v>
      </c>
      <c r="X16" s="25" t="e">
        <f>Y16+Z16</f>
        <v>#REF!</v>
      </c>
      <c r="Y16" s="17" t="e">
        <f t="shared" ref="Y16:Y27" si="6">(Y$14-Y$28)*$J16/($J$14-$J$28)</f>
        <v>#REF!</v>
      </c>
      <c r="Z16" s="26" t="e">
        <f>Z$14*$E16/$E$14</f>
        <v>#REF!</v>
      </c>
      <c r="AA16" s="25" t="e">
        <f>AB16+AC16</f>
        <v>#REF!</v>
      </c>
      <c r="AB16" s="17" t="e">
        <f t="shared" ref="AB16:AB27" si="7">(AB$14-AB$28)*$J16/($J$14-$J$28)</f>
        <v>#REF!</v>
      </c>
      <c r="AC16" s="26" t="e">
        <f>AC$14*$E16/$E$14</f>
        <v>#REF!</v>
      </c>
      <c r="AD16" s="25" t="e">
        <f>AE16+AF16</f>
        <v>#REF!</v>
      </c>
      <c r="AE16" s="17" t="e">
        <f t="shared" ref="AE16:AE27" si="8">(AE$14-AE$28)*$J16/($J$14-$J$28)</f>
        <v>#REF!</v>
      </c>
      <c r="AF16" s="26" t="e">
        <f>AF$14*$E16/$E$14</f>
        <v>#REF!</v>
      </c>
      <c r="AG16" s="25" t="e">
        <f>AH16+AI16</f>
        <v>#REF!</v>
      </c>
      <c r="AH16" s="17" t="e">
        <f t="shared" ref="AH16:AH27" si="9">(AH$14-AH$28)*$J16/($J$14-$J$28)</f>
        <v>#REF!</v>
      </c>
      <c r="AI16" s="26" t="e">
        <f>AI$14*$E16/$E$14</f>
        <v>#REF!</v>
      </c>
      <c r="AJ16" s="25" t="e">
        <f>AK16+AL16</f>
        <v>#REF!</v>
      </c>
      <c r="AK16" s="17" t="e">
        <f t="shared" ref="AK16:AK27" si="10">(AK$14-AK$28)*$J16/($J$14-$J$28)</f>
        <v>#REF!</v>
      </c>
      <c r="AL16" s="26" t="e">
        <f>AL$14*$E16/$E$14</f>
        <v>#REF!</v>
      </c>
      <c r="AM16" s="25" t="e">
        <f>AN16+AO16</f>
        <v>#REF!</v>
      </c>
      <c r="AN16" s="17" t="e">
        <f t="shared" ref="AN16:AN27" si="11">(AN$14-AN$28)*$J16/($J$14-$J$28)</f>
        <v>#REF!</v>
      </c>
      <c r="AO16" s="26" t="e">
        <f>AO$14*$E16/$E$14</f>
        <v>#REF!</v>
      </c>
      <c r="AP16" s="25" t="e">
        <f>AQ16+AR16</f>
        <v>#REF!</v>
      </c>
      <c r="AQ16" s="17" t="e">
        <f t="shared" ref="AQ16:AQ27" si="12">(AQ$14-AQ$28)*$J16/($J$14-$J$28)</f>
        <v>#REF!</v>
      </c>
      <c r="AR16" s="26" t="e">
        <f>AR$14*$E16/$E$14</f>
        <v>#REF!</v>
      </c>
    </row>
    <row r="17" spans="1:44">
      <c r="A17" s="42" t="s">
        <v>25</v>
      </c>
      <c r="B17" s="22" t="s">
        <v>39</v>
      </c>
      <c r="C17" s="25">
        <v>217.517</v>
      </c>
      <c r="D17" s="17">
        <v>207.102</v>
      </c>
      <c r="E17" s="26">
        <f t="shared" si="4"/>
        <v>10.414999999999992</v>
      </c>
      <c r="F17" s="25">
        <f t="shared" ref="F17:F29" si="13">G17+H17</f>
        <v>237.38</v>
      </c>
      <c r="G17" s="17">
        <v>211.31800000000001</v>
      </c>
      <c r="H17" s="26">
        <f>(237.38)-211.318</f>
        <v>26.061999999999983</v>
      </c>
      <c r="I17" s="25" t="e">
        <f>(I$14)*#REF!/(#REF!)</f>
        <v>#REF!</v>
      </c>
      <c r="J17" s="17" t="e">
        <f t="shared" ref="J17:J29" si="14">I17-K17</f>
        <v>#REF!</v>
      </c>
      <c r="K17" s="26">
        <f t="shared" ref="K17:K29" si="15">K$14*$E17/$E$14</f>
        <v>11.071773648714258</v>
      </c>
      <c r="L17" s="25" t="e">
        <f>(L$14)*#REF!/(#REF!)</f>
        <v>#REF!</v>
      </c>
      <c r="M17" s="17" t="e">
        <f t="shared" si="2"/>
        <v>#REF!</v>
      </c>
      <c r="N17" s="26">
        <f t="shared" ref="N17:N29" si="16">N$14*$E17/$E$14</f>
        <v>11.696898976907288</v>
      </c>
      <c r="O17" s="25" t="e">
        <f>(O$14)*#REF!/(#REF!)</f>
        <v>#REF!</v>
      </c>
      <c r="P17" s="17" t="e">
        <f t="shared" si="3"/>
        <v>#REF!</v>
      </c>
      <c r="Q17" s="26">
        <f t="shared" ref="Q17:Q29" si="17">Q$14*$E17/$E$14</f>
        <v>12.389794546931986</v>
      </c>
      <c r="R17" s="25" t="e">
        <f t="shared" ref="R17:R29" si="18">S17+T17</f>
        <v>#REF!</v>
      </c>
      <c r="S17" s="17" t="e">
        <f t="shared" ref="S17:S29" si="19">(S$14-S$28)*$J17/($J$14-$J$28)</f>
        <v>#REF!</v>
      </c>
      <c r="T17" s="26" t="e">
        <f t="shared" ref="T17:T29" si="20">T$14*$E17/$E$14</f>
        <v>#REF!</v>
      </c>
      <c r="U17" s="25" t="e">
        <f t="shared" ref="U17:U29" si="21">V17+W17</f>
        <v>#REF!</v>
      </c>
      <c r="V17" s="17" t="e">
        <f t="shared" si="5"/>
        <v>#REF!</v>
      </c>
      <c r="W17" s="26" t="e">
        <f t="shared" ref="W17:W29" si="22">W$14*$E17/$E$14</f>
        <v>#REF!</v>
      </c>
      <c r="X17" s="25" t="e">
        <f t="shared" ref="X17:X29" si="23">Y17+Z17</f>
        <v>#REF!</v>
      </c>
      <c r="Y17" s="17" t="e">
        <f t="shared" si="6"/>
        <v>#REF!</v>
      </c>
      <c r="Z17" s="26" t="e">
        <f t="shared" ref="Z17:Z29" si="24">Z$14*$E17/$E$14</f>
        <v>#REF!</v>
      </c>
      <c r="AA17" s="25" t="e">
        <f t="shared" ref="AA17:AA29" si="25">AB17+AC17</f>
        <v>#REF!</v>
      </c>
      <c r="AB17" s="17" t="e">
        <f t="shared" si="7"/>
        <v>#REF!</v>
      </c>
      <c r="AC17" s="26" t="e">
        <f t="shared" ref="AC17:AC29" si="26">AC$14*$E17/$E$14</f>
        <v>#REF!</v>
      </c>
      <c r="AD17" s="25" t="e">
        <f t="shared" ref="AD17:AD29" si="27">AE17+AF17</f>
        <v>#REF!</v>
      </c>
      <c r="AE17" s="17" t="e">
        <f t="shared" si="8"/>
        <v>#REF!</v>
      </c>
      <c r="AF17" s="26" t="e">
        <f t="shared" ref="AF17:AF29" si="28">AF$14*$E17/$E$14</f>
        <v>#REF!</v>
      </c>
      <c r="AG17" s="25" t="e">
        <f t="shared" ref="AG17:AG29" si="29">AH17+AI17</f>
        <v>#REF!</v>
      </c>
      <c r="AH17" s="17" t="e">
        <f t="shared" si="9"/>
        <v>#REF!</v>
      </c>
      <c r="AI17" s="26" t="e">
        <f t="shared" ref="AI17:AI29" si="30">AI$14*$E17/$E$14</f>
        <v>#REF!</v>
      </c>
      <c r="AJ17" s="25" t="e">
        <f t="shared" ref="AJ17:AJ29" si="31">AK17+AL17</f>
        <v>#REF!</v>
      </c>
      <c r="AK17" s="17" t="e">
        <f t="shared" si="10"/>
        <v>#REF!</v>
      </c>
      <c r="AL17" s="26" t="e">
        <f t="shared" ref="AL17:AL29" si="32">AL$14*$E17/$E$14</f>
        <v>#REF!</v>
      </c>
      <c r="AM17" s="25" t="e">
        <f t="shared" ref="AM17:AM29" si="33">AN17+AO17</f>
        <v>#REF!</v>
      </c>
      <c r="AN17" s="17" t="e">
        <f t="shared" si="11"/>
        <v>#REF!</v>
      </c>
      <c r="AO17" s="26" t="e">
        <f t="shared" ref="AO17:AO29" si="34">AO$14*$E17/$E$14</f>
        <v>#REF!</v>
      </c>
      <c r="AP17" s="25" t="e">
        <f t="shared" ref="AP17:AP29" si="35">AQ17+AR17</f>
        <v>#REF!</v>
      </c>
      <c r="AQ17" s="17" t="e">
        <f t="shared" si="12"/>
        <v>#REF!</v>
      </c>
      <c r="AR17" s="26" t="e">
        <f t="shared" ref="AR17:AR29" si="36">AR$14*$E17/$E$14</f>
        <v>#REF!</v>
      </c>
    </row>
    <row r="18" spans="1:44" ht="41.4">
      <c r="A18" s="42" t="s">
        <v>26</v>
      </c>
      <c r="B18" s="22" t="s">
        <v>39</v>
      </c>
      <c r="C18" s="25">
        <v>9179.43</v>
      </c>
      <c r="D18" s="17">
        <v>7475.5609999999997</v>
      </c>
      <c r="E18" s="26">
        <f t="shared" si="4"/>
        <v>1703.8690000000006</v>
      </c>
      <c r="F18" s="25">
        <f t="shared" si="13"/>
        <v>11229.428</v>
      </c>
      <c r="G18" s="17">
        <v>8569.223</v>
      </c>
      <c r="H18" s="26">
        <f>(10918.678)-8258.473</f>
        <v>2660.2049999999999</v>
      </c>
      <c r="I18" s="25" t="e">
        <f>(I$14)*#REF!/(#REF!)</f>
        <v>#REF!</v>
      </c>
      <c r="J18" s="17" t="e">
        <f t="shared" si="14"/>
        <v>#REF!</v>
      </c>
      <c r="K18" s="26">
        <f t="shared" si="15"/>
        <v>1811.315592420656</v>
      </c>
      <c r="L18" s="25" t="e">
        <f>(L$14)*#REF!/(#REF!)</f>
        <v>#REF!</v>
      </c>
      <c r="M18" s="17" t="e">
        <f t="shared" si="2"/>
        <v>#REF!</v>
      </c>
      <c r="N18" s="26">
        <f t="shared" si="16"/>
        <v>1913.5845955721618</v>
      </c>
      <c r="O18" s="25" t="e">
        <f>(O$14)*#REF!/(#REF!)</f>
        <v>#REF!</v>
      </c>
      <c r="P18" s="17" t="e">
        <f t="shared" si="3"/>
        <v>#REF!</v>
      </c>
      <c r="Q18" s="26">
        <f t="shared" si="17"/>
        <v>2026.9406476127199</v>
      </c>
      <c r="R18" s="25" t="e">
        <f t="shared" si="18"/>
        <v>#REF!</v>
      </c>
      <c r="S18" s="17" t="e">
        <f t="shared" si="19"/>
        <v>#REF!</v>
      </c>
      <c r="T18" s="26" t="e">
        <f t="shared" si="20"/>
        <v>#REF!</v>
      </c>
      <c r="U18" s="25" t="e">
        <f t="shared" si="21"/>
        <v>#REF!</v>
      </c>
      <c r="V18" s="17" t="e">
        <f t="shared" si="5"/>
        <v>#REF!</v>
      </c>
      <c r="W18" s="26" t="e">
        <f t="shared" si="22"/>
        <v>#REF!</v>
      </c>
      <c r="X18" s="25" t="e">
        <f t="shared" si="23"/>
        <v>#REF!</v>
      </c>
      <c r="Y18" s="17" t="e">
        <f t="shared" si="6"/>
        <v>#REF!</v>
      </c>
      <c r="Z18" s="26" t="e">
        <f t="shared" si="24"/>
        <v>#REF!</v>
      </c>
      <c r="AA18" s="25" t="e">
        <f t="shared" si="25"/>
        <v>#REF!</v>
      </c>
      <c r="AB18" s="17" t="e">
        <f t="shared" si="7"/>
        <v>#REF!</v>
      </c>
      <c r="AC18" s="26" t="e">
        <f t="shared" si="26"/>
        <v>#REF!</v>
      </c>
      <c r="AD18" s="25" t="e">
        <f t="shared" si="27"/>
        <v>#REF!</v>
      </c>
      <c r="AE18" s="17" t="e">
        <f t="shared" si="8"/>
        <v>#REF!</v>
      </c>
      <c r="AF18" s="26" t="e">
        <f t="shared" si="28"/>
        <v>#REF!</v>
      </c>
      <c r="AG18" s="25" t="e">
        <f t="shared" si="29"/>
        <v>#REF!</v>
      </c>
      <c r="AH18" s="17" t="e">
        <f t="shared" si="9"/>
        <v>#REF!</v>
      </c>
      <c r="AI18" s="26" t="e">
        <f t="shared" si="30"/>
        <v>#REF!</v>
      </c>
      <c r="AJ18" s="25" t="e">
        <f t="shared" si="31"/>
        <v>#REF!</v>
      </c>
      <c r="AK18" s="17" t="e">
        <f t="shared" si="10"/>
        <v>#REF!</v>
      </c>
      <c r="AL18" s="26" t="e">
        <f t="shared" si="32"/>
        <v>#REF!</v>
      </c>
      <c r="AM18" s="25" t="e">
        <f t="shared" si="33"/>
        <v>#REF!</v>
      </c>
      <c r="AN18" s="17" t="e">
        <f t="shared" si="11"/>
        <v>#REF!</v>
      </c>
      <c r="AO18" s="26" t="e">
        <f t="shared" si="34"/>
        <v>#REF!</v>
      </c>
      <c r="AP18" s="25" t="e">
        <f t="shared" si="35"/>
        <v>#REF!</v>
      </c>
      <c r="AQ18" s="17" t="e">
        <f t="shared" si="12"/>
        <v>#REF!</v>
      </c>
      <c r="AR18" s="26" t="e">
        <f t="shared" si="36"/>
        <v>#REF!</v>
      </c>
    </row>
    <row r="19" spans="1:44">
      <c r="A19" s="42" t="s">
        <v>27</v>
      </c>
      <c r="B19" s="22" t="s">
        <v>39</v>
      </c>
      <c r="C19" s="25">
        <v>86059.832999999999</v>
      </c>
      <c r="D19" s="17">
        <v>72744.654999999999</v>
      </c>
      <c r="E19" s="26">
        <f t="shared" si="4"/>
        <v>13315.178</v>
      </c>
      <c r="F19" s="25">
        <f t="shared" si="13"/>
        <v>102626.57799999999</v>
      </c>
      <c r="G19" s="17">
        <v>84605.77</v>
      </c>
      <c r="H19" s="26">
        <f>(105853.741)-87832.933</f>
        <v>18020.80799999999</v>
      </c>
      <c r="I19" s="25" t="e">
        <f>(I$14)*#REF!/(#REF!)</f>
        <v>#REF!</v>
      </c>
      <c r="J19" s="17" t="e">
        <f t="shared" si="14"/>
        <v>#REF!</v>
      </c>
      <c r="K19" s="26">
        <f t="shared" si="15"/>
        <v>14154.837917267396</v>
      </c>
      <c r="L19" s="25" t="e">
        <f>(L$14)*#REF!/(#REF!)</f>
        <v>#REF!</v>
      </c>
      <c r="M19" s="17" t="e">
        <f t="shared" si="2"/>
        <v>#REF!</v>
      </c>
      <c r="N19" s="26">
        <f t="shared" si="16"/>
        <v>14954.036670719015</v>
      </c>
      <c r="O19" s="25" t="e">
        <f>(O$14)*#REF!/(#REF!)</f>
        <v>#REF!</v>
      </c>
      <c r="P19" s="17" t="e">
        <f t="shared" si="3"/>
        <v>#REF!</v>
      </c>
      <c r="Q19" s="26">
        <f t="shared" si="17"/>
        <v>15839.877078812184</v>
      </c>
      <c r="R19" s="25" t="e">
        <f t="shared" si="18"/>
        <v>#REF!</v>
      </c>
      <c r="S19" s="17" t="e">
        <f t="shared" si="19"/>
        <v>#REF!</v>
      </c>
      <c r="T19" s="26" t="e">
        <f t="shared" si="20"/>
        <v>#REF!</v>
      </c>
      <c r="U19" s="25" t="e">
        <f t="shared" si="21"/>
        <v>#REF!</v>
      </c>
      <c r="V19" s="17" t="e">
        <f t="shared" si="5"/>
        <v>#REF!</v>
      </c>
      <c r="W19" s="26" t="e">
        <f t="shared" si="22"/>
        <v>#REF!</v>
      </c>
      <c r="X19" s="25" t="e">
        <f t="shared" si="23"/>
        <v>#REF!</v>
      </c>
      <c r="Y19" s="17" t="e">
        <f t="shared" si="6"/>
        <v>#REF!</v>
      </c>
      <c r="Z19" s="26" t="e">
        <f t="shared" si="24"/>
        <v>#REF!</v>
      </c>
      <c r="AA19" s="25" t="e">
        <f t="shared" si="25"/>
        <v>#REF!</v>
      </c>
      <c r="AB19" s="17" t="e">
        <f t="shared" si="7"/>
        <v>#REF!</v>
      </c>
      <c r="AC19" s="26" t="e">
        <f t="shared" si="26"/>
        <v>#REF!</v>
      </c>
      <c r="AD19" s="25" t="e">
        <f t="shared" si="27"/>
        <v>#REF!</v>
      </c>
      <c r="AE19" s="17" t="e">
        <f t="shared" si="8"/>
        <v>#REF!</v>
      </c>
      <c r="AF19" s="26" t="e">
        <f t="shared" si="28"/>
        <v>#REF!</v>
      </c>
      <c r="AG19" s="25" t="e">
        <f t="shared" si="29"/>
        <v>#REF!</v>
      </c>
      <c r="AH19" s="17" t="e">
        <f t="shared" si="9"/>
        <v>#REF!</v>
      </c>
      <c r="AI19" s="26" t="e">
        <f t="shared" si="30"/>
        <v>#REF!</v>
      </c>
      <c r="AJ19" s="25" t="e">
        <f t="shared" si="31"/>
        <v>#REF!</v>
      </c>
      <c r="AK19" s="17" t="e">
        <f t="shared" si="10"/>
        <v>#REF!</v>
      </c>
      <c r="AL19" s="26" t="e">
        <f t="shared" si="32"/>
        <v>#REF!</v>
      </c>
      <c r="AM19" s="25" t="e">
        <f t="shared" si="33"/>
        <v>#REF!</v>
      </c>
      <c r="AN19" s="17" t="e">
        <f t="shared" si="11"/>
        <v>#REF!</v>
      </c>
      <c r="AO19" s="26" t="e">
        <f t="shared" si="34"/>
        <v>#REF!</v>
      </c>
      <c r="AP19" s="25" t="e">
        <f t="shared" si="35"/>
        <v>#REF!</v>
      </c>
      <c r="AQ19" s="17" t="e">
        <f t="shared" si="12"/>
        <v>#REF!</v>
      </c>
      <c r="AR19" s="26" t="e">
        <f t="shared" si="36"/>
        <v>#REF!</v>
      </c>
    </row>
    <row r="20" spans="1:44" ht="27.6">
      <c r="A20" s="42" t="s">
        <v>28</v>
      </c>
      <c r="B20" s="22" t="s">
        <v>39</v>
      </c>
      <c r="C20" s="25">
        <v>36985.517999999996</v>
      </c>
      <c r="D20" s="17">
        <v>10143.040999999999</v>
      </c>
      <c r="E20" s="26">
        <f t="shared" si="4"/>
        <v>26842.476999999999</v>
      </c>
      <c r="F20" s="25">
        <f t="shared" si="13"/>
        <v>49310.551999999996</v>
      </c>
      <c r="G20" s="17">
        <v>14028.75</v>
      </c>
      <c r="H20" s="26">
        <f>(48454.42)-13172.618</f>
        <v>35281.801999999996</v>
      </c>
      <c r="I20" s="25" t="e">
        <f>(I$14)*#REF!/(#REF!)</f>
        <v>#REF!</v>
      </c>
      <c r="J20" s="17" t="e">
        <f t="shared" si="14"/>
        <v>#REF!</v>
      </c>
      <c r="K20" s="26">
        <f t="shared" si="15"/>
        <v>28535.17326114438</v>
      </c>
      <c r="L20" s="25" t="e">
        <f>(L$14)*#REF!/(#REF!)</f>
        <v>#REF!</v>
      </c>
      <c r="M20" s="17" t="e">
        <f t="shared" si="2"/>
        <v>#REF!</v>
      </c>
      <c r="N20" s="26">
        <f t="shared" si="16"/>
        <v>30146.302617278696</v>
      </c>
      <c r="O20" s="25" t="e">
        <f>(O$14)*#REF!/(#REF!)</f>
        <v>#REF!</v>
      </c>
      <c r="P20" s="17" t="e">
        <f t="shared" si="3"/>
        <v>#REF!</v>
      </c>
      <c r="Q20" s="26">
        <f t="shared" si="17"/>
        <v>31932.095550719874</v>
      </c>
      <c r="R20" s="25" t="e">
        <f t="shared" si="18"/>
        <v>#REF!</v>
      </c>
      <c r="S20" s="17" t="e">
        <f t="shared" si="19"/>
        <v>#REF!</v>
      </c>
      <c r="T20" s="26" t="e">
        <f t="shared" si="20"/>
        <v>#REF!</v>
      </c>
      <c r="U20" s="25" t="e">
        <f t="shared" si="21"/>
        <v>#REF!</v>
      </c>
      <c r="V20" s="17" t="e">
        <f t="shared" si="5"/>
        <v>#REF!</v>
      </c>
      <c r="W20" s="26" t="e">
        <f t="shared" si="22"/>
        <v>#REF!</v>
      </c>
      <c r="X20" s="25" t="e">
        <f t="shared" si="23"/>
        <v>#REF!</v>
      </c>
      <c r="Y20" s="17" t="e">
        <f t="shared" si="6"/>
        <v>#REF!</v>
      </c>
      <c r="Z20" s="26" t="e">
        <f t="shared" si="24"/>
        <v>#REF!</v>
      </c>
      <c r="AA20" s="25" t="e">
        <f t="shared" si="25"/>
        <v>#REF!</v>
      </c>
      <c r="AB20" s="17" t="e">
        <f t="shared" si="7"/>
        <v>#REF!</v>
      </c>
      <c r="AC20" s="26" t="e">
        <f t="shared" si="26"/>
        <v>#REF!</v>
      </c>
      <c r="AD20" s="25" t="e">
        <f t="shared" si="27"/>
        <v>#REF!</v>
      </c>
      <c r="AE20" s="17" t="e">
        <f t="shared" si="8"/>
        <v>#REF!</v>
      </c>
      <c r="AF20" s="26" t="e">
        <f t="shared" si="28"/>
        <v>#REF!</v>
      </c>
      <c r="AG20" s="25" t="e">
        <f t="shared" si="29"/>
        <v>#REF!</v>
      </c>
      <c r="AH20" s="17" t="e">
        <f t="shared" si="9"/>
        <v>#REF!</v>
      </c>
      <c r="AI20" s="26" t="e">
        <f t="shared" si="30"/>
        <v>#REF!</v>
      </c>
      <c r="AJ20" s="25" t="e">
        <f t="shared" si="31"/>
        <v>#REF!</v>
      </c>
      <c r="AK20" s="17" t="e">
        <f t="shared" si="10"/>
        <v>#REF!</v>
      </c>
      <c r="AL20" s="26" t="e">
        <f t="shared" si="32"/>
        <v>#REF!</v>
      </c>
      <c r="AM20" s="25" t="e">
        <f t="shared" si="33"/>
        <v>#REF!</v>
      </c>
      <c r="AN20" s="17" t="e">
        <f t="shared" si="11"/>
        <v>#REF!</v>
      </c>
      <c r="AO20" s="26" t="e">
        <f t="shared" si="34"/>
        <v>#REF!</v>
      </c>
      <c r="AP20" s="25" t="e">
        <f t="shared" si="35"/>
        <v>#REF!</v>
      </c>
      <c r="AQ20" s="17" t="e">
        <f t="shared" si="12"/>
        <v>#REF!</v>
      </c>
      <c r="AR20" s="26" t="e">
        <f t="shared" si="36"/>
        <v>#REF!</v>
      </c>
    </row>
    <row r="21" spans="1:44">
      <c r="A21" s="42" t="s">
        <v>29</v>
      </c>
      <c r="B21" s="22" t="s">
        <v>39</v>
      </c>
      <c r="C21" s="25">
        <v>494.863</v>
      </c>
      <c r="D21" s="17">
        <v>317.61200000000002</v>
      </c>
      <c r="E21" s="26">
        <f t="shared" si="4"/>
        <v>177.25099999999998</v>
      </c>
      <c r="F21" s="25">
        <f t="shared" si="13"/>
        <v>2446.6350000000002</v>
      </c>
      <c r="G21" s="17">
        <v>2177.7310000000002</v>
      </c>
      <c r="H21" s="26">
        <f>(1064.026)-795.122</f>
        <v>268.90400000000011</v>
      </c>
      <c r="I21" s="25" t="e">
        <f>(I$14)*#REF!/(#REF!)</f>
        <v>#REF!</v>
      </c>
      <c r="J21" s="17" t="e">
        <f t="shared" si="14"/>
        <v>#REF!</v>
      </c>
      <c r="K21" s="26">
        <f t="shared" si="15"/>
        <v>188.42851185868957</v>
      </c>
      <c r="L21" s="25" t="e">
        <f>(L$14)*#REF!/(#REF!)</f>
        <v>#REF!</v>
      </c>
      <c r="M21" s="17" t="e">
        <f t="shared" si="2"/>
        <v>#REF!</v>
      </c>
      <c r="N21" s="26">
        <f t="shared" si="16"/>
        <v>199.06740667842485</v>
      </c>
      <c r="O21" s="25" t="e">
        <f>(O$14)*#REF!/(#REF!)</f>
        <v>#REF!</v>
      </c>
      <c r="P21" s="17" t="e">
        <f t="shared" si="3"/>
        <v>#REF!</v>
      </c>
      <c r="Q21" s="26">
        <f t="shared" si="17"/>
        <v>210.85967097822783</v>
      </c>
      <c r="R21" s="25" t="e">
        <f t="shared" si="18"/>
        <v>#REF!</v>
      </c>
      <c r="S21" s="17" t="e">
        <f t="shared" si="19"/>
        <v>#REF!</v>
      </c>
      <c r="T21" s="26" t="e">
        <f t="shared" si="20"/>
        <v>#REF!</v>
      </c>
      <c r="U21" s="25" t="e">
        <f t="shared" si="21"/>
        <v>#REF!</v>
      </c>
      <c r="V21" s="17" t="e">
        <f t="shared" si="5"/>
        <v>#REF!</v>
      </c>
      <c r="W21" s="26" t="e">
        <f t="shared" si="22"/>
        <v>#REF!</v>
      </c>
      <c r="X21" s="25" t="e">
        <f t="shared" si="23"/>
        <v>#REF!</v>
      </c>
      <c r="Y21" s="17" t="e">
        <f t="shared" si="6"/>
        <v>#REF!</v>
      </c>
      <c r="Z21" s="26" t="e">
        <f t="shared" si="24"/>
        <v>#REF!</v>
      </c>
      <c r="AA21" s="25" t="e">
        <f t="shared" si="25"/>
        <v>#REF!</v>
      </c>
      <c r="AB21" s="17" t="e">
        <f t="shared" si="7"/>
        <v>#REF!</v>
      </c>
      <c r="AC21" s="26" t="e">
        <f t="shared" si="26"/>
        <v>#REF!</v>
      </c>
      <c r="AD21" s="25" t="e">
        <f t="shared" si="27"/>
        <v>#REF!</v>
      </c>
      <c r="AE21" s="17" t="e">
        <f t="shared" si="8"/>
        <v>#REF!</v>
      </c>
      <c r="AF21" s="26" t="e">
        <f t="shared" si="28"/>
        <v>#REF!</v>
      </c>
      <c r="AG21" s="25" t="e">
        <f t="shared" si="29"/>
        <v>#REF!</v>
      </c>
      <c r="AH21" s="17" t="e">
        <f t="shared" si="9"/>
        <v>#REF!</v>
      </c>
      <c r="AI21" s="26" t="e">
        <f t="shared" si="30"/>
        <v>#REF!</v>
      </c>
      <c r="AJ21" s="25" t="e">
        <f t="shared" si="31"/>
        <v>#REF!</v>
      </c>
      <c r="AK21" s="17" t="e">
        <f t="shared" si="10"/>
        <v>#REF!</v>
      </c>
      <c r="AL21" s="26" t="e">
        <f t="shared" si="32"/>
        <v>#REF!</v>
      </c>
      <c r="AM21" s="25" t="e">
        <f t="shared" si="33"/>
        <v>#REF!</v>
      </c>
      <c r="AN21" s="17" t="e">
        <f t="shared" si="11"/>
        <v>#REF!</v>
      </c>
      <c r="AO21" s="26" t="e">
        <f t="shared" si="34"/>
        <v>#REF!</v>
      </c>
      <c r="AP21" s="25" t="e">
        <f t="shared" si="35"/>
        <v>#REF!</v>
      </c>
      <c r="AQ21" s="17" t="e">
        <f t="shared" si="12"/>
        <v>#REF!</v>
      </c>
      <c r="AR21" s="26" t="e">
        <f t="shared" si="36"/>
        <v>#REF!</v>
      </c>
    </row>
    <row r="22" spans="1:44">
      <c r="A22" s="42" t="s">
        <v>30</v>
      </c>
      <c r="B22" s="22" t="s">
        <v>39</v>
      </c>
      <c r="C22" s="25">
        <v>153401.394</v>
      </c>
      <c r="D22" s="17">
        <v>106605.474</v>
      </c>
      <c r="E22" s="26">
        <f t="shared" si="4"/>
        <v>46795.92</v>
      </c>
      <c r="F22" s="25">
        <f t="shared" si="13"/>
        <v>169650.76299999998</v>
      </c>
      <c r="G22" s="17">
        <v>114653.656</v>
      </c>
      <c r="H22" s="26">
        <f>(170279.694)-115282.587</f>
        <v>54997.106999999989</v>
      </c>
      <c r="I22" s="25" t="e">
        <f>(I$14)*#REF!/(#REF!)</f>
        <v>#REF!</v>
      </c>
      <c r="J22" s="17" t="e">
        <f t="shared" si="14"/>
        <v>#REF!</v>
      </c>
      <c r="K22" s="26">
        <f t="shared" si="15"/>
        <v>49746.887558650102</v>
      </c>
      <c r="L22" s="25" t="e">
        <f>(L$14)*#REF!/(#REF!)</f>
        <v>#REF!</v>
      </c>
      <c r="M22" s="17" t="e">
        <f t="shared" si="2"/>
        <v>#REF!</v>
      </c>
      <c r="N22" s="26">
        <f t="shared" si="16"/>
        <v>52555.655186887729</v>
      </c>
      <c r="O22" s="25" t="e">
        <f>(O$14)*#REF!/(#REF!)</f>
        <v>#REF!</v>
      </c>
      <c r="P22" s="17" t="e">
        <f t="shared" si="3"/>
        <v>#REF!</v>
      </c>
      <c r="Q22" s="26">
        <f t="shared" si="17"/>
        <v>55668.923133429278</v>
      </c>
      <c r="R22" s="25" t="e">
        <f t="shared" si="18"/>
        <v>#REF!</v>
      </c>
      <c r="S22" s="17" t="e">
        <f t="shared" si="19"/>
        <v>#REF!</v>
      </c>
      <c r="T22" s="26" t="e">
        <f t="shared" si="20"/>
        <v>#REF!</v>
      </c>
      <c r="U22" s="25" t="e">
        <f t="shared" si="21"/>
        <v>#REF!</v>
      </c>
      <c r="V22" s="17" t="e">
        <f t="shared" si="5"/>
        <v>#REF!</v>
      </c>
      <c r="W22" s="26" t="e">
        <f t="shared" si="22"/>
        <v>#REF!</v>
      </c>
      <c r="X22" s="25" t="e">
        <f t="shared" si="23"/>
        <v>#REF!</v>
      </c>
      <c r="Y22" s="17" t="e">
        <f t="shared" si="6"/>
        <v>#REF!</v>
      </c>
      <c r="Z22" s="26" t="e">
        <f t="shared" si="24"/>
        <v>#REF!</v>
      </c>
      <c r="AA22" s="25" t="e">
        <f t="shared" si="25"/>
        <v>#REF!</v>
      </c>
      <c r="AB22" s="17" t="e">
        <f t="shared" si="7"/>
        <v>#REF!</v>
      </c>
      <c r="AC22" s="26" t="e">
        <f t="shared" si="26"/>
        <v>#REF!</v>
      </c>
      <c r="AD22" s="25" t="e">
        <f t="shared" si="27"/>
        <v>#REF!</v>
      </c>
      <c r="AE22" s="17" t="e">
        <f t="shared" si="8"/>
        <v>#REF!</v>
      </c>
      <c r="AF22" s="26" t="e">
        <f t="shared" si="28"/>
        <v>#REF!</v>
      </c>
      <c r="AG22" s="25" t="e">
        <f t="shared" si="29"/>
        <v>#REF!</v>
      </c>
      <c r="AH22" s="17" t="e">
        <f t="shared" si="9"/>
        <v>#REF!</v>
      </c>
      <c r="AI22" s="26" t="e">
        <f t="shared" si="30"/>
        <v>#REF!</v>
      </c>
      <c r="AJ22" s="25" t="e">
        <f t="shared" si="31"/>
        <v>#REF!</v>
      </c>
      <c r="AK22" s="17" t="e">
        <f t="shared" si="10"/>
        <v>#REF!</v>
      </c>
      <c r="AL22" s="26" t="e">
        <f t="shared" si="32"/>
        <v>#REF!</v>
      </c>
      <c r="AM22" s="25" t="e">
        <f t="shared" si="33"/>
        <v>#REF!</v>
      </c>
      <c r="AN22" s="17" t="e">
        <f t="shared" si="11"/>
        <v>#REF!</v>
      </c>
      <c r="AO22" s="26" t="e">
        <f t="shared" si="34"/>
        <v>#REF!</v>
      </c>
      <c r="AP22" s="25" t="e">
        <f t="shared" si="35"/>
        <v>#REF!</v>
      </c>
      <c r="AQ22" s="17" t="e">
        <f t="shared" si="12"/>
        <v>#REF!</v>
      </c>
      <c r="AR22" s="26" t="e">
        <f t="shared" si="36"/>
        <v>#REF!</v>
      </c>
    </row>
    <row r="23" spans="1:44">
      <c r="A23" s="42" t="s">
        <v>31</v>
      </c>
      <c r="B23" s="22" t="s">
        <v>39</v>
      </c>
      <c r="C23" s="25">
        <v>18242.469000000001</v>
      </c>
      <c r="D23" s="17">
        <v>3801.4960000000001</v>
      </c>
      <c r="E23" s="26">
        <f t="shared" si="4"/>
        <v>14440.973000000002</v>
      </c>
      <c r="F23" s="25">
        <f t="shared" si="13"/>
        <v>21540.716</v>
      </c>
      <c r="G23" s="17">
        <v>4561.8519999999999</v>
      </c>
      <c r="H23" s="26">
        <f>(21404.267)-4425.403</f>
        <v>16978.864000000001</v>
      </c>
      <c r="I23" s="25" t="e">
        <f>(I$14)*#REF!/(#REF!)</f>
        <v>#REF!</v>
      </c>
      <c r="J23" s="17" t="e">
        <f t="shared" si="14"/>
        <v>#REF!</v>
      </c>
      <c r="K23" s="26">
        <f t="shared" si="15"/>
        <v>15351.625955179474</v>
      </c>
      <c r="L23" s="25" t="e">
        <f>(L$14)*#REF!/(#REF!)</f>
        <v>#REF!</v>
      </c>
      <c r="M23" s="17" t="e">
        <f t="shared" si="2"/>
        <v>#REF!</v>
      </c>
      <c r="N23" s="26">
        <f t="shared" si="16"/>
        <v>16218.396765170035</v>
      </c>
      <c r="O23" s="25" t="e">
        <f>(O$14)*#REF!/(#REF!)</f>
        <v>#REF!</v>
      </c>
      <c r="P23" s="17" t="e">
        <f t="shared" si="3"/>
        <v>#REF!</v>
      </c>
      <c r="Q23" s="26">
        <f t="shared" si="17"/>
        <v>17179.134760229692</v>
      </c>
      <c r="R23" s="25" t="e">
        <f t="shared" si="18"/>
        <v>#REF!</v>
      </c>
      <c r="S23" s="17" t="e">
        <f t="shared" si="19"/>
        <v>#REF!</v>
      </c>
      <c r="T23" s="26" t="e">
        <f t="shared" si="20"/>
        <v>#REF!</v>
      </c>
      <c r="U23" s="25" t="e">
        <f t="shared" si="21"/>
        <v>#REF!</v>
      </c>
      <c r="V23" s="17" t="e">
        <f t="shared" si="5"/>
        <v>#REF!</v>
      </c>
      <c r="W23" s="26" t="e">
        <f t="shared" si="22"/>
        <v>#REF!</v>
      </c>
      <c r="X23" s="25" t="e">
        <f t="shared" si="23"/>
        <v>#REF!</v>
      </c>
      <c r="Y23" s="17" t="e">
        <f t="shared" si="6"/>
        <v>#REF!</v>
      </c>
      <c r="Z23" s="26" t="e">
        <f t="shared" si="24"/>
        <v>#REF!</v>
      </c>
      <c r="AA23" s="25" t="e">
        <f t="shared" si="25"/>
        <v>#REF!</v>
      </c>
      <c r="AB23" s="17" t="e">
        <f t="shared" si="7"/>
        <v>#REF!</v>
      </c>
      <c r="AC23" s="26" t="e">
        <f t="shared" si="26"/>
        <v>#REF!</v>
      </c>
      <c r="AD23" s="25" t="e">
        <f t="shared" si="27"/>
        <v>#REF!</v>
      </c>
      <c r="AE23" s="17" t="e">
        <f t="shared" si="8"/>
        <v>#REF!</v>
      </c>
      <c r="AF23" s="26" t="e">
        <f t="shared" si="28"/>
        <v>#REF!</v>
      </c>
      <c r="AG23" s="25" t="e">
        <f t="shared" si="29"/>
        <v>#REF!</v>
      </c>
      <c r="AH23" s="17" t="e">
        <f t="shared" si="9"/>
        <v>#REF!</v>
      </c>
      <c r="AI23" s="26" t="e">
        <f t="shared" si="30"/>
        <v>#REF!</v>
      </c>
      <c r="AJ23" s="25" t="e">
        <f t="shared" si="31"/>
        <v>#REF!</v>
      </c>
      <c r="AK23" s="17" t="e">
        <f t="shared" si="10"/>
        <v>#REF!</v>
      </c>
      <c r="AL23" s="26" t="e">
        <f t="shared" si="32"/>
        <v>#REF!</v>
      </c>
      <c r="AM23" s="25" t="e">
        <f t="shared" si="33"/>
        <v>#REF!</v>
      </c>
      <c r="AN23" s="17" t="e">
        <f t="shared" si="11"/>
        <v>#REF!</v>
      </c>
      <c r="AO23" s="26" t="e">
        <f t="shared" si="34"/>
        <v>#REF!</v>
      </c>
      <c r="AP23" s="25" t="e">
        <f t="shared" si="35"/>
        <v>#REF!</v>
      </c>
      <c r="AQ23" s="17" t="e">
        <f t="shared" si="12"/>
        <v>#REF!</v>
      </c>
      <c r="AR23" s="26" t="e">
        <f t="shared" si="36"/>
        <v>#REF!</v>
      </c>
    </row>
    <row r="24" spans="1:44">
      <c r="A24" s="42" t="s">
        <v>32</v>
      </c>
      <c r="B24" s="22" t="s">
        <v>39</v>
      </c>
      <c r="C24" s="25">
        <v>74100.903000000006</v>
      </c>
      <c r="D24" s="17">
        <v>73993.252999999997</v>
      </c>
      <c r="E24" s="26">
        <f t="shared" si="4"/>
        <v>107.65000000000873</v>
      </c>
      <c r="F24" s="25">
        <f t="shared" si="13"/>
        <v>68292.305999999997</v>
      </c>
      <c r="G24" s="17">
        <v>68541.493000000002</v>
      </c>
      <c r="H24" s="26">
        <f>(92997.28)-93246.467</f>
        <v>-249.18700000000536</v>
      </c>
      <c r="I24" s="25" t="e">
        <f>(I$14)*#REF!/(#REF!)</f>
        <v>#REF!</v>
      </c>
      <c r="J24" s="17" t="e">
        <f t="shared" si="14"/>
        <v>#REF!</v>
      </c>
      <c r="K24" s="26">
        <f t="shared" si="15"/>
        <v>114.4384477469215</v>
      </c>
      <c r="L24" s="25" t="e">
        <f>(L$14)*#REF!/(#REF!)</f>
        <v>#REF!</v>
      </c>
      <c r="M24" s="17" t="e">
        <f t="shared" si="2"/>
        <v>#REF!</v>
      </c>
      <c r="N24" s="26">
        <f t="shared" si="16"/>
        <v>120.89977675124078</v>
      </c>
      <c r="O24" s="25" t="e">
        <f>(O$14)*#REF!/(#REF!)</f>
        <v>#REF!</v>
      </c>
      <c r="P24" s="17" t="e">
        <f t="shared" si="3"/>
        <v>#REF!</v>
      </c>
      <c r="Q24" s="26">
        <f t="shared" si="17"/>
        <v>128.06158261904343</v>
      </c>
      <c r="R24" s="25" t="e">
        <f t="shared" si="18"/>
        <v>#REF!</v>
      </c>
      <c r="S24" s="17" t="e">
        <f t="shared" si="19"/>
        <v>#REF!</v>
      </c>
      <c r="T24" s="26" t="e">
        <f t="shared" si="20"/>
        <v>#REF!</v>
      </c>
      <c r="U24" s="25" t="e">
        <f t="shared" si="21"/>
        <v>#REF!</v>
      </c>
      <c r="V24" s="17" t="e">
        <f t="shared" si="5"/>
        <v>#REF!</v>
      </c>
      <c r="W24" s="26" t="e">
        <f t="shared" si="22"/>
        <v>#REF!</v>
      </c>
      <c r="X24" s="25" t="e">
        <f t="shared" si="23"/>
        <v>#REF!</v>
      </c>
      <c r="Y24" s="17" t="e">
        <f t="shared" si="6"/>
        <v>#REF!</v>
      </c>
      <c r="Z24" s="26" t="e">
        <f t="shared" si="24"/>
        <v>#REF!</v>
      </c>
      <c r="AA24" s="25" t="e">
        <f t="shared" si="25"/>
        <v>#REF!</v>
      </c>
      <c r="AB24" s="17" t="e">
        <f t="shared" si="7"/>
        <v>#REF!</v>
      </c>
      <c r="AC24" s="26" t="e">
        <f t="shared" si="26"/>
        <v>#REF!</v>
      </c>
      <c r="AD24" s="25" t="e">
        <f t="shared" si="27"/>
        <v>#REF!</v>
      </c>
      <c r="AE24" s="17" t="e">
        <f t="shared" si="8"/>
        <v>#REF!</v>
      </c>
      <c r="AF24" s="26" t="e">
        <f t="shared" si="28"/>
        <v>#REF!</v>
      </c>
      <c r="AG24" s="25" t="e">
        <f t="shared" si="29"/>
        <v>#REF!</v>
      </c>
      <c r="AH24" s="17" t="e">
        <f t="shared" si="9"/>
        <v>#REF!</v>
      </c>
      <c r="AI24" s="26" t="e">
        <f t="shared" si="30"/>
        <v>#REF!</v>
      </c>
      <c r="AJ24" s="25" t="e">
        <f t="shared" si="31"/>
        <v>#REF!</v>
      </c>
      <c r="AK24" s="17" t="e">
        <f t="shared" si="10"/>
        <v>#REF!</v>
      </c>
      <c r="AL24" s="26" t="e">
        <f t="shared" si="32"/>
        <v>#REF!</v>
      </c>
      <c r="AM24" s="25" t="e">
        <f t="shared" si="33"/>
        <v>#REF!</v>
      </c>
      <c r="AN24" s="17" t="e">
        <f t="shared" si="11"/>
        <v>#REF!</v>
      </c>
      <c r="AO24" s="26" t="e">
        <f t="shared" si="34"/>
        <v>#REF!</v>
      </c>
      <c r="AP24" s="25" t="e">
        <f t="shared" si="35"/>
        <v>#REF!</v>
      </c>
      <c r="AQ24" s="17" t="e">
        <f t="shared" si="12"/>
        <v>#REF!</v>
      </c>
      <c r="AR24" s="26" t="e">
        <f t="shared" si="36"/>
        <v>#REF!</v>
      </c>
    </row>
    <row r="25" spans="1:44">
      <c r="A25" s="42" t="s">
        <v>33</v>
      </c>
      <c r="B25" s="22" t="s">
        <v>39</v>
      </c>
      <c r="C25" s="25">
        <v>81198.048999999999</v>
      </c>
      <c r="D25" s="17">
        <v>79647.346000000005</v>
      </c>
      <c r="E25" s="26">
        <f t="shared" si="4"/>
        <v>1550.7029999999941</v>
      </c>
      <c r="F25" s="25">
        <f t="shared" si="13"/>
        <v>116389.864</v>
      </c>
      <c r="G25" s="17">
        <v>114456.09600000001</v>
      </c>
      <c r="H25" s="26">
        <f>(91625.443)-89691.675</f>
        <v>1933.7679999999964</v>
      </c>
      <c r="I25" s="25" t="e">
        <f>(I$14)*#REF!/(#REF!)</f>
        <v>#REF!</v>
      </c>
      <c r="J25" s="17" t="e">
        <f t="shared" si="14"/>
        <v>#REF!</v>
      </c>
      <c r="K25" s="26">
        <f t="shared" si="15"/>
        <v>1648.4908893309739</v>
      </c>
      <c r="L25" s="25" t="e">
        <f>(L$14)*#REF!/(#REF!)</f>
        <v>#REF!</v>
      </c>
      <c r="M25" s="17" t="e">
        <f t="shared" si="2"/>
        <v>#REF!</v>
      </c>
      <c r="N25" s="26">
        <f t="shared" si="16"/>
        <v>1741.5666187409513</v>
      </c>
      <c r="O25" s="25" t="e">
        <f>(O$14)*#REF!/(#REF!)</f>
        <v>#REF!</v>
      </c>
      <c r="P25" s="17" t="e">
        <f t="shared" si="3"/>
        <v>#REF!</v>
      </c>
      <c r="Q25" s="26">
        <f t="shared" si="17"/>
        <v>1844.7327482775818</v>
      </c>
      <c r="R25" s="25" t="e">
        <f t="shared" si="18"/>
        <v>#REF!</v>
      </c>
      <c r="S25" s="17" t="e">
        <f t="shared" si="19"/>
        <v>#REF!</v>
      </c>
      <c r="T25" s="26" t="e">
        <f t="shared" si="20"/>
        <v>#REF!</v>
      </c>
      <c r="U25" s="25" t="e">
        <f t="shared" si="21"/>
        <v>#REF!</v>
      </c>
      <c r="V25" s="17" t="e">
        <f t="shared" si="5"/>
        <v>#REF!</v>
      </c>
      <c r="W25" s="26" t="e">
        <f t="shared" si="22"/>
        <v>#REF!</v>
      </c>
      <c r="X25" s="25" t="e">
        <f t="shared" si="23"/>
        <v>#REF!</v>
      </c>
      <c r="Y25" s="17" t="e">
        <f t="shared" si="6"/>
        <v>#REF!</v>
      </c>
      <c r="Z25" s="26" t="e">
        <f t="shared" si="24"/>
        <v>#REF!</v>
      </c>
      <c r="AA25" s="25" t="e">
        <f t="shared" si="25"/>
        <v>#REF!</v>
      </c>
      <c r="AB25" s="17" t="e">
        <f t="shared" si="7"/>
        <v>#REF!</v>
      </c>
      <c r="AC25" s="26" t="e">
        <f t="shared" si="26"/>
        <v>#REF!</v>
      </c>
      <c r="AD25" s="25" t="e">
        <f t="shared" si="27"/>
        <v>#REF!</v>
      </c>
      <c r="AE25" s="17" t="e">
        <f t="shared" si="8"/>
        <v>#REF!</v>
      </c>
      <c r="AF25" s="26" t="e">
        <f t="shared" si="28"/>
        <v>#REF!</v>
      </c>
      <c r="AG25" s="25" t="e">
        <f t="shared" si="29"/>
        <v>#REF!</v>
      </c>
      <c r="AH25" s="17" t="e">
        <f t="shared" si="9"/>
        <v>#REF!</v>
      </c>
      <c r="AI25" s="26" t="e">
        <f t="shared" si="30"/>
        <v>#REF!</v>
      </c>
      <c r="AJ25" s="25" t="e">
        <f t="shared" si="31"/>
        <v>#REF!</v>
      </c>
      <c r="AK25" s="17" t="e">
        <f t="shared" si="10"/>
        <v>#REF!</v>
      </c>
      <c r="AL25" s="26" t="e">
        <f t="shared" si="32"/>
        <v>#REF!</v>
      </c>
      <c r="AM25" s="25" t="e">
        <f t="shared" si="33"/>
        <v>#REF!</v>
      </c>
      <c r="AN25" s="17" t="e">
        <f t="shared" si="11"/>
        <v>#REF!</v>
      </c>
      <c r="AO25" s="26" t="e">
        <f t="shared" si="34"/>
        <v>#REF!</v>
      </c>
      <c r="AP25" s="25" t="e">
        <f t="shared" si="35"/>
        <v>#REF!</v>
      </c>
      <c r="AQ25" s="17" t="e">
        <f t="shared" si="12"/>
        <v>#REF!</v>
      </c>
      <c r="AR25" s="26" t="e">
        <f t="shared" si="36"/>
        <v>#REF!</v>
      </c>
    </row>
    <row r="26" spans="1:44">
      <c r="A26" s="42" t="s">
        <v>34</v>
      </c>
      <c r="B26" s="22" t="s">
        <v>39</v>
      </c>
      <c r="C26" s="25">
        <v>14873.6</v>
      </c>
      <c r="D26" s="17">
        <v>5561.7060000000001</v>
      </c>
      <c r="E26" s="26">
        <f t="shared" si="4"/>
        <v>9311.8940000000002</v>
      </c>
      <c r="F26" s="25">
        <f t="shared" si="13"/>
        <v>18161.194</v>
      </c>
      <c r="G26" s="17">
        <v>6954.0919999999996</v>
      </c>
      <c r="H26" s="26">
        <f>(18138.531)-6931.429</f>
        <v>11207.101999999999</v>
      </c>
      <c r="I26" s="25" t="e">
        <f>(I$14)*#REF!/(#REF!)</f>
        <v>#REF!</v>
      </c>
      <c r="J26" s="17" t="e">
        <f t="shared" si="14"/>
        <v>#REF!</v>
      </c>
      <c r="K26" s="26">
        <f t="shared" si="15"/>
        <v>9899.1053873087349</v>
      </c>
      <c r="L26" s="25" t="e">
        <f>(L$14)*#REF!/(#REF!)</f>
        <v>#REF!</v>
      </c>
      <c r="M26" s="17" t="e">
        <f t="shared" si="2"/>
        <v>#REF!</v>
      </c>
      <c r="N26" s="26">
        <f t="shared" si="16"/>
        <v>10458.020489838616</v>
      </c>
      <c r="O26" s="25" t="e">
        <f>(O$14)*#REF!/(#REF!)</f>
        <v>#REF!</v>
      </c>
      <c r="P26" s="17" t="e">
        <f t="shared" si="3"/>
        <v>#REF!</v>
      </c>
      <c r="Q26" s="26">
        <f t="shared" si="17"/>
        <v>11077.527940740161</v>
      </c>
      <c r="R26" s="25" t="e">
        <f t="shared" si="18"/>
        <v>#REF!</v>
      </c>
      <c r="S26" s="17" t="e">
        <f t="shared" si="19"/>
        <v>#REF!</v>
      </c>
      <c r="T26" s="26" t="e">
        <f t="shared" si="20"/>
        <v>#REF!</v>
      </c>
      <c r="U26" s="25" t="e">
        <f t="shared" si="21"/>
        <v>#REF!</v>
      </c>
      <c r="V26" s="17" t="e">
        <f t="shared" si="5"/>
        <v>#REF!</v>
      </c>
      <c r="W26" s="26" t="e">
        <f t="shared" si="22"/>
        <v>#REF!</v>
      </c>
      <c r="X26" s="25" t="e">
        <f t="shared" si="23"/>
        <v>#REF!</v>
      </c>
      <c r="Y26" s="17" t="e">
        <f t="shared" si="6"/>
        <v>#REF!</v>
      </c>
      <c r="Z26" s="26" t="e">
        <f t="shared" si="24"/>
        <v>#REF!</v>
      </c>
      <c r="AA26" s="25" t="e">
        <f t="shared" si="25"/>
        <v>#REF!</v>
      </c>
      <c r="AB26" s="17" t="e">
        <f t="shared" si="7"/>
        <v>#REF!</v>
      </c>
      <c r="AC26" s="26" t="e">
        <f t="shared" si="26"/>
        <v>#REF!</v>
      </c>
      <c r="AD26" s="25" t="e">
        <f t="shared" si="27"/>
        <v>#REF!</v>
      </c>
      <c r="AE26" s="17" t="e">
        <f t="shared" si="8"/>
        <v>#REF!</v>
      </c>
      <c r="AF26" s="26" t="e">
        <f t="shared" si="28"/>
        <v>#REF!</v>
      </c>
      <c r="AG26" s="25" t="e">
        <f t="shared" si="29"/>
        <v>#REF!</v>
      </c>
      <c r="AH26" s="17" t="e">
        <f t="shared" si="9"/>
        <v>#REF!</v>
      </c>
      <c r="AI26" s="26" t="e">
        <f t="shared" si="30"/>
        <v>#REF!</v>
      </c>
      <c r="AJ26" s="25" t="e">
        <f t="shared" si="31"/>
        <v>#REF!</v>
      </c>
      <c r="AK26" s="17" t="e">
        <f t="shared" si="10"/>
        <v>#REF!</v>
      </c>
      <c r="AL26" s="26" t="e">
        <f t="shared" si="32"/>
        <v>#REF!</v>
      </c>
      <c r="AM26" s="25" t="e">
        <f t="shared" si="33"/>
        <v>#REF!</v>
      </c>
      <c r="AN26" s="17" t="e">
        <f t="shared" si="11"/>
        <v>#REF!</v>
      </c>
      <c r="AO26" s="26" t="e">
        <f t="shared" si="34"/>
        <v>#REF!</v>
      </c>
      <c r="AP26" s="25" t="e">
        <f t="shared" si="35"/>
        <v>#REF!</v>
      </c>
      <c r="AQ26" s="17" t="e">
        <f t="shared" si="12"/>
        <v>#REF!</v>
      </c>
      <c r="AR26" s="26" t="e">
        <f t="shared" si="36"/>
        <v>#REF!</v>
      </c>
    </row>
    <row r="27" spans="1:44">
      <c r="A27" s="42" t="s">
        <v>35</v>
      </c>
      <c r="B27" s="22" t="s">
        <v>39</v>
      </c>
      <c r="C27" s="25">
        <v>3414.808</v>
      </c>
      <c r="D27" s="17">
        <v>2816.0929999999998</v>
      </c>
      <c r="E27" s="26">
        <f t="shared" si="4"/>
        <v>598.71500000000015</v>
      </c>
      <c r="F27" s="25">
        <f t="shared" si="13"/>
        <v>3755.759</v>
      </c>
      <c r="G27" s="17">
        <v>3082.3240000000001</v>
      </c>
      <c r="H27" s="26">
        <f>(3665.23)-2991.795</f>
        <v>673.43499999999995</v>
      </c>
      <c r="I27" s="25" t="e">
        <f>(I$14)*#REF!/(#REF!)</f>
        <v>#REF!</v>
      </c>
      <c r="J27" s="17" t="e">
        <f t="shared" si="14"/>
        <v>#REF!</v>
      </c>
      <c r="K27" s="26">
        <f t="shared" si="15"/>
        <v>636.47018339798024</v>
      </c>
      <c r="L27" s="25" t="e">
        <f>(L$14)*#REF!/(#REF!)</f>
        <v>#REF!</v>
      </c>
      <c r="M27" s="17" t="e">
        <f t="shared" si="2"/>
        <v>#REF!</v>
      </c>
      <c r="N27" s="26">
        <f t="shared" si="16"/>
        <v>672.40603657792167</v>
      </c>
      <c r="O27" s="25" t="e">
        <f>(O$14)*#REF!/(#REF!)</f>
        <v>#REF!</v>
      </c>
      <c r="P27" s="17" t="e">
        <f t="shared" si="3"/>
        <v>#REF!</v>
      </c>
      <c r="Q27" s="26">
        <f t="shared" si="17"/>
        <v>712.23771888299484</v>
      </c>
      <c r="R27" s="25" t="e">
        <f t="shared" si="18"/>
        <v>#REF!</v>
      </c>
      <c r="S27" s="17" t="e">
        <f t="shared" si="19"/>
        <v>#REF!</v>
      </c>
      <c r="T27" s="26" t="e">
        <f t="shared" si="20"/>
        <v>#REF!</v>
      </c>
      <c r="U27" s="25" t="e">
        <f t="shared" si="21"/>
        <v>#REF!</v>
      </c>
      <c r="V27" s="17" t="e">
        <f t="shared" si="5"/>
        <v>#REF!</v>
      </c>
      <c r="W27" s="26" t="e">
        <f t="shared" si="22"/>
        <v>#REF!</v>
      </c>
      <c r="X27" s="25" t="e">
        <f t="shared" si="23"/>
        <v>#REF!</v>
      </c>
      <c r="Y27" s="17" t="e">
        <f t="shared" si="6"/>
        <v>#REF!</v>
      </c>
      <c r="Z27" s="26" t="e">
        <f t="shared" si="24"/>
        <v>#REF!</v>
      </c>
      <c r="AA27" s="25" t="e">
        <f t="shared" si="25"/>
        <v>#REF!</v>
      </c>
      <c r="AB27" s="17" t="e">
        <f t="shared" si="7"/>
        <v>#REF!</v>
      </c>
      <c r="AC27" s="26" t="e">
        <f t="shared" si="26"/>
        <v>#REF!</v>
      </c>
      <c r="AD27" s="25" t="e">
        <f t="shared" si="27"/>
        <v>#REF!</v>
      </c>
      <c r="AE27" s="17" t="e">
        <f t="shared" si="8"/>
        <v>#REF!</v>
      </c>
      <c r="AF27" s="26" t="e">
        <f t="shared" si="28"/>
        <v>#REF!</v>
      </c>
      <c r="AG27" s="25" t="e">
        <f t="shared" si="29"/>
        <v>#REF!</v>
      </c>
      <c r="AH27" s="17" t="e">
        <f t="shared" si="9"/>
        <v>#REF!</v>
      </c>
      <c r="AI27" s="26" t="e">
        <f t="shared" si="30"/>
        <v>#REF!</v>
      </c>
      <c r="AJ27" s="25" t="e">
        <f t="shared" si="31"/>
        <v>#REF!</v>
      </c>
      <c r="AK27" s="17" t="e">
        <f t="shared" si="10"/>
        <v>#REF!</v>
      </c>
      <c r="AL27" s="26" t="e">
        <f t="shared" si="32"/>
        <v>#REF!</v>
      </c>
      <c r="AM27" s="25" t="e">
        <f t="shared" si="33"/>
        <v>#REF!</v>
      </c>
      <c r="AN27" s="17" t="e">
        <f t="shared" si="11"/>
        <v>#REF!</v>
      </c>
      <c r="AO27" s="26" t="e">
        <f t="shared" si="34"/>
        <v>#REF!</v>
      </c>
      <c r="AP27" s="25" t="e">
        <f t="shared" si="35"/>
        <v>#REF!</v>
      </c>
      <c r="AQ27" s="17" t="e">
        <f t="shared" si="12"/>
        <v>#REF!</v>
      </c>
      <c r="AR27" s="26" t="e">
        <f t="shared" si="36"/>
        <v>#REF!</v>
      </c>
    </row>
    <row r="28" spans="1:44" ht="42.6" customHeight="1">
      <c r="A28" s="42" t="s">
        <v>36</v>
      </c>
      <c r="B28" s="22" t="s">
        <v>39</v>
      </c>
      <c r="C28" s="25">
        <v>9039.0110000000004</v>
      </c>
      <c r="D28" s="17">
        <v>7801.0510000000004</v>
      </c>
      <c r="E28" s="26">
        <f t="shared" si="4"/>
        <v>1237.96</v>
      </c>
      <c r="F28" s="25">
        <f t="shared" si="13"/>
        <v>10835.212</v>
      </c>
      <c r="G28" s="17">
        <v>8894.0540000000001</v>
      </c>
      <c r="H28" s="26">
        <f>(15635.212)-13694.054</f>
        <v>1941.1579999999994</v>
      </c>
      <c r="I28" s="25" t="e">
        <f>(I$14)*#REF!/(#REF!)</f>
        <v>#REF!</v>
      </c>
      <c r="J28" s="17">
        <v>12169.522999999999</v>
      </c>
      <c r="K28" s="26">
        <f t="shared" si="15"/>
        <v>1316.0262031840916</v>
      </c>
      <c r="L28" s="25" t="e">
        <f>(L$14)*#REF!/(#REF!)</f>
        <v>#REF!</v>
      </c>
      <c r="M28" s="17">
        <v>15411.64</v>
      </c>
      <c r="N28" s="26">
        <f t="shared" si="16"/>
        <v>1390.3305864092326</v>
      </c>
      <c r="O28" s="25" t="e">
        <f>(O$14)*#REF!/(#REF!)</f>
        <v>#REF!</v>
      </c>
      <c r="P28" s="17">
        <v>17405.713</v>
      </c>
      <c r="Q28" s="26">
        <f t="shared" si="17"/>
        <v>1472.6903559596672</v>
      </c>
      <c r="R28" s="25" t="e">
        <f t="shared" si="18"/>
        <v>#REF!</v>
      </c>
      <c r="S28" s="17">
        <v>18173.022000000001</v>
      </c>
      <c r="T28" s="26" t="e">
        <f t="shared" si="20"/>
        <v>#REF!</v>
      </c>
      <c r="U28" s="25" t="e">
        <f t="shared" si="21"/>
        <v>#REF!</v>
      </c>
      <c r="V28" s="17">
        <v>21414.133999999998</v>
      </c>
      <c r="W28" s="26" t="e">
        <f t="shared" si="22"/>
        <v>#REF!</v>
      </c>
      <c r="X28" s="25" t="e">
        <f t="shared" si="23"/>
        <v>#REF!</v>
      </c>
      <c r="Y28" s="17">
        <v>24694.254000000001</v>
      </c>
      <c r="Z28" s="26" t="e">
        <f t="shared" si="24"/>
        <v>#REF!</v>
      </c>
      <c r="AA28" s="25" t="e">
        <f t="shared" si="25"/>
        <v>#REF!</v>
      </c>
      <c r="AB28" s="17">
        <v>26280.288</v>
      </c>
      <c r="AC28" s="26" t="e">
        <f t="shared" si="26"/>
        <v>#REF!</v>
      </c>
      <c r="AD28" s="25" t="e">
        <f t="shared" si="27"/>
        <v>#REF!</v>
      </c>
      <c r="AE28" s="17">
        <v>27164.098000000002</v>
      </c>
      <c r="AF28" s="26" t="e">
        <f t="shared" si="28"/>
        <v>#REF!</v>
      </c>
      <c r="AG28" s="25" t="e">
        <f t="shared" si="29"/>
        <v>#REF!</v>
      </c>
      <c r="AH28" s="17">
        <v>29022.57</v>
      </c>
      <c r="AI28" s="26" t="e">
        <f t="shared" si="30"/>
        <v>#REF!</v>
      </c>
      <c r="AJ28" s="25" t="e">
        <f t="shared" si="31"/>
        <v>#REF!</v>
      </c>
      <c r="AK28" s="17">
        <v>31105.266</v>
      </c>
      <c r="AL28" s="26" t="e">
        <f t="shared" si="32"/>
        <v>#REF!</v>
      </c>
      <c r="AM28" s="25" t="e">
        <f t="shared" si="33"/>
        <v>#REF!</v>
      </c>
      <c r="AN28" s="17">
        <v>32992.211000000003</v>
      </c>
      <c r="AO28" s="26" t="e">
        <f t="shared" si="34"/>
        <v>#REF!</v>
      </c>
      <c r="AP28" s="25" t="e">
        <f t="shared" si="35"/>
        <v>#REF!</v>
      </c>
      <c r="AQ28" s="17">
        <v>35070.826999999997</v>
      </c>
      <c r="AR28" s="26" t="e">
        <f t="shared" si="36"/>
        <v>#REF!</v>
      </c>
    </row>
    <row r="29" spans="1:44" ht="40.799999999999997" customHeight="1" outlineLevel="1" thickBot="1">
      <c r="A29" s="43" t="s">
        <v>56</v>
      </c>
      <c r="B29" s="44" t="s">
        <v>39</v>
      </c>
      <c r="C29" s="45">
        <v>0</v>
      </c>
      <c r="D29" s="46">
        <v>2915.7109999999998</v>
      </c>
      <c r="E29" s="47">
        <f t="shared" si="4"/>
        <v>-2915.7109999999998</v>
      </c>
      <c r="F29" s="45">
        <f t="shared" si="13"/>
        <v>1520.7480000000232</v>
      </c>
      <c r="G29" s="46">
        <v>6489.3769999999204</v>
      </c>
      <c r="H29" s="47">
        <f>(56.0140000000829)-5024.64299999998</f>
        <v>-4968.6289999998971</v>
      </c>
      <c r="I29" s="45" t="e">
        <f>(I$14)*#REF!/(#REF!)</f>
        <v>#REF!</v>
      </c>
      <c r="J29" s="46" t="e">
        <f t="shared" si="14"/>
        <v>#REF!</v>
      </c>
      <c r="K29" s="47">
        <f t="shared" si="15"/>
        <v>-3099.5767851239862</v>
      </c>
      <c r="L29" s="45" t="e">
        <f>(L$14)*#REF!/(#REF!)</f>
        <v>#REF!</v>
      </c>
      <c r="M29" s="46" t="e">
        <f t="shared" si="2"/>
        <v>#REF!</v>
      </c>
      <c r="N29" s="47">
        <f t="shared" si="16"/>
        <v>-3274.5825264385358</v>
      </c>
      <c r="O29" s="45" t="e">
        <f>(O$14)*#REF!/(#REF!)</f>
        <v>#REF!</v>
      </c>
      <c r="P29" s="46" t="e">
        <f t="shared" si="3"/>
        <v>#REF!</v>
      </c>
      <c r="Q29" s="47">
        <f t="shared" si="17"/>
        <v>-3468.5607535506133</v>
      </c>
      <c r="R29" s="45" t="e">
        <f t="shared" si="18"/>
        <v>#REF!</v>
      </c>
      <c r="S29" s="46" t="e">
        <f t="shared" si="19"/>
        <v>#REF!</v>
      </c>
      <c r="T29" s="47" t="e">
        <f t="shared" si="20"/>
        <v>#REF!</v>
      </c>
      <c r="U29" s="45" t="e">
        <f t="shared" si="21"/>
        <v>#REF!</v>
      </c>
      <c r="V29" s="46" t="e">
        <f>(V$14-V$28)*$J29/($J$14-$J$28)</f>
        <v>#REF!</v>
      </c>
      <c r="W29" s="47" t="e">
        <f t="shared" si="22"/>
        <v>#REF!</v>
      </c>
      <c r="X29" s="45" t="e">
        <f t="shared" si="23"/>
        <v>#REF!</v>
      </c>
      <c r="Y29" s="46" t="e">
        <f>(Y$14-Y$28)*$J29/($J$14-$J$28)</f>
        <v>#REF!</v>
      </c>
      <c r="Z29" s="47" t="e">
        <f t="shared" si="24"/>
        <v>#REF!</v>
      </c>
      <c r="AA29" s="45" t="e">
        <f t="shared" si="25"/>
        <v>#REF!</v>
      </c>
      <c r="AB29" s="46" t="e">
        <f>(AB$14-AB$28)*$J29/($J$14-$J$28)</f>
        <v>#REF!</v>
      </c>
      <c r="AC29" s="47" t="e">
        <f t="shared" si="26"/>
        <v>#REF!</v>
      </c>
      <c r="AD29" s="45" t="e">
        <f t="shared" si="27"/>
        <v>#REF!</v>
      </c>
      <c r="AE29" s="46" t="e">
        <f>(AE$14-AE$28)*$J29/($J$14-$J$28)</f>
        <v>#REF!</v>
      </c>
      <c r="AF29" s="47" t="e">
        <f t="shared" si="28"/>
        <v>#REF!</v>
      </c>
      <c r="AG29" s="45" t="e">
        <f t="shared" si="29"/>
        <v>#REF!</v>
      </c>
      <c r="AH29" s="46" t="e">
        <f>(AH$14-AH$28)*$J29/($J$14-$J$28)</f>
        <v>#REF!</v>
      </c>
      <c r="AI29" s="47" t="e">
        <f t="shared" si="30"/>
        <v>#REF!</v>
      </c>
      <c r="AJ29" s="45" t="e">
        <f t="shared" si="31"/>
        <v>#REF!</v>
      </c>
      <c r="AK29" s="46" t="e">
        <f>(AK$14-AK$28)*$J29/($J$14-$J$28)</f>
        <v>#REF!</v>
      </c>
      <c r="AL29" s="47" t="e">
        <f t="shared" si="32"/>
        <v>#REF!</v>
      </c>
      <c r="AM29" s="45" t="e">
        <f t="shared" si="33"/>
        <v>#REF!</v>
      </c>
      <c r="AN29" s="46" t="e">
        <f>(AN$14-AN$28)*$J29/($J$14-$J$28)</f>
        <v>#REF!</v>
      </c>
      <c r="AO29" s="47" t="e">
        <f t="shared" si="34"/>
        <v>#REF!</v>
      </c>
      <c r="AP29" s="45" t="e">
        <f t="shared" si="35"/>
        <v>#REF!</v>
      </c>
      <c r="AQ29" s="46" t="e">
        <f>(AQ$14-AQ$28)*$J29/($J$14-$J$28)</f>
        <v>#REF!</v>
      </c>
      <c r="AR29" s="47" t="e">
        <f t="shared" si="36"/>
        <v>#REF!</v>
      </c>
    </row>
    <row r="30" spans="1:44" ht="55.8" thickBot="1">
      <c r="A30" s="48" t="s">
        <v>37</v>
      </c>
      <c r="B30" s="49" t="s">
        <v>39</v>
      </c>
      <c r="C30" s="50">
        <f>C7-C14</f>
        <v>-951.92775029980112</v>
      </c>
      <c r="D30" s="51">
        <f t="shared" ref="D30:M30" si="37">D7-D14</f>
        <v>397.02389715000754</v>
      </c>
      <c r="E30" s="52">
        <f t="shared" si="37"/>
        <v>-1348.9516474499251</v>
      </c>
      <c r="F30" s="50">
        <f>F7-F14</f>
        <v>-78636.708797139931</v>
      </c>
      <c r="G30" s="51">
        <f t="shared" si="37"/>
        <v>-57310.598999999987</v>
      </c>
      <c r="H30" s="52">
        <f t="shared" si="37"/>
        <v>-21326.109797140118</v>
      </c>
      <c r="I30" s="50" t="e">
        <f>#REF!*('Целевой вариант (расч как псэр)'!I9+'Целевой вариант (расч как псэр)'!I10)</f>
        <v>#REF!</v>
      </c>
      <c r="J30" s="51" t="e">
        <f t="shared" si="37"/>
        <v>#REF!</v>
      </c>
      <c r="K30" s="52">
        <f>-0.006*(K10+K9)</f>
        <v>-895.67942400000027</v>
      </c>
      <c r="L30" s="50" t="e">
        <f>#REF!*('Целевой вариант (расч как псэр)'!L9+'Целевой вариант (расч как псэр)'!L10)</f>
        <v>#REF!</v>
      </c>
      <c r="M30" s="51" t="e">
        <f t="shared" si="37"/>
        <v>#REF!</v>
      </c>
      <c r="N30" s="52">
        <f>-0.006*(N10+N9)</f>
        <v>-934.35368999999992</v>
      </c>
      <c r="O30" s="50" t="e">
        <f>#REF!*('Целевой вариант (расч как псэр)'!O9+'Целевой вариант (расч как псэр)'!O10)</f>
        <v>#REF!</v>
      </c>
      <c r="P30" s="51" t="e">
        <f>P7-P14</f>
        <v>#REF!</v>
      </c>
      <c r="Q30" s="52">
        <f>-0.006*(Q10+Q9)</f>
        <v>-989.70250800000019</v>
      </c>
      <c r="R30" s="50">
        <f>S30+T30</f>
        <v>-48012.868466000007</v>
      </c>
      <c r="S30" s="51">
        <f>-0.1*(S9+S10)</f>
        <v>-46938.452900000004</v>
      </c>
      <c r="T30" s="52">
        <f>-0.006*(T10+T9)</f>
        <v>-1074.4155660000001</v>
      </c>
      <c r="U30" s="50">
        <f>V30+W30</f>
        <v>-38421.036892000018</v>
      </c>
      <c r="V30" s="51">
        <f>S31-V31</f>
        <v>-37283.626000000018</v>
      </c>
      <c r="W30" s="52">
        <f>-0.006*(W10+W9)</f>
        <v>-1137.4108919999999</v>
      </c>
      <c r="X30" s="50">
        <f>Y30+Z30</f>
        <v>-19072.465877999988</v>
      </c>
      <c r="Y30" s="51">
        <f>V31-Y31</f>
        <v>-17870.087999999989</v>
      </c>
      <c r="Z30" s="52">
        <f>-0.006*(Z10+Z9)</f>
        <v>-1202.377878</v>
      </c>
      <c r="AA30" s="50">
        <f>AB30+AC30</f>
        <v>-19767.94797600001</v>
      </c>
      <c r="AB30" s="51">
        <f>Y31-AB31</f>
        <v>-18493.374000000011</v>
      </c>
      <c r="AC30" s="52">
        <f>-0.006*(AC10+AC9)</f>
        <v>-1274.5739760000001</v>
      </c>
      <c r="AD30" s="50">
        <f>AE30+AF30</f>
        <v>-20757.152642000015</v>
      </c>
      <c r="AE30" s="51">
        <f>AB31-AE31</f>
        <v>-19405.091000000015</v>
      </c>
      <c r="AF30" s="52">
        <f>-0.006*(AF10+AF9)</f>
        <v>-1352.0616420000001</v>
      </c>
      <c r="AG30" s="50">
        <f>AH30+AI30</f>
        <v>-21329.635652000004</v>
      </c>
      <c r="AH30" s="51">
        <f>AE31-AH31</f>
        <v>-19881.668000000005</v>
      </c>
      <c r="AI30" s="52">
        <f>-0.006*(AI10+AI9)</f>
        <v>-1447.9676519999998</v>
      </c>
      <c r="AJ30" s="50">
        <f>AK30+AL30</f>
        <v>-22418.801367999993</v>
      </c>
      <c r="AK30" s="51">
        <f>AH31-AK31</f>
        <v>-20880.168999999994</v>
      </c>
      <c r="AL30" s="52">
        <f>-0.006*(AL10+AL9)</f>
        <v>-1538.632368</v>
      </c>
      <c r="AM30" s="50">
        <f>AN30+AO30</f>
        <v>-23150.53021999999</v>
      </c>
      <c r="AN30" s="51">
        <f>AK31-AN31</f>
        <v>-21519.250999999989</v>
      </c>
      <c r="AO30" s="52">
        <f>-0.006*(AO10+AO9)</f>
        <v>-1631.2792200000008</v>
      </c>
      <c r="AP30" s="50">
        <f>AQ30+AR30</f>
        <v>-23727.432317999999</v>
      </c>
      <c r="AQ30" s="51">
        <f>AN31-AQ31</f>
        <v>-21998.25</v>
      </c>
      <c r="AR30" s="52">
        <f>-0.006*(AR10+AR9)</f>
        <v>-1729.1823180000006</v>
      </c>
    </row>
    <row r="31" spans="1:44" ht="27.6">
      <c r="A31" s="32" t="s">
        <v>40</v>
      </c>
      <c r="B31" s="33" t="s">
        <v>39</v>
      </c>
      <c r="C31" s="53">
        <f>D31+E31</f>
        <v>112341.62261999999</v>
      </c>
      <c r="D31" s="54">
        <v>98747.641239999997</v>
      </c>
      <c r="E31" s="55">
        <v>13593.981379999999</v>
      </c>
      <c r="F31" s="53">
        <f>G31+H31</f>
        <v>131976.63881</v>
      </c>
      <c r="G31" s="54">
        <v>118626.314</v>
      </c>
      <c r="H31" s="55">
        <v>13350.32481</v>
      </c>
      <c r="I31" s="53">
        <f>J31+K31</f>
        <v>163076.183234</v>
      </c>
      <c r="J31" s="56">
        <v>148830.179</v>
      </c>
      <c r="K31" s="57">
        <f>H31-K30</f>
        <v>14246.004234</v>
      </c>
      <c r="L31" s="61">
        <f>M31+N31</f>
        <v>171057.50692400002</v>
      </c>
      <c r="M31" s="54">
        <v>155877.149</v>
      </c>
      <c r="N31" s="57">
        <f>K31-N30</f>
        <v>15180.357924</v>
      </c>
      <c r="O31" s="61">
        <f>P31+Q31</f>
        <v>184739.23643200001</v>
      </c>
      <c r="P31" s="54">
        <v>168569.17600000001</v>
      </c>
      <c r="Q31" s="57">
        <f>N31-Q30</f>
        <v>16170.060432</v>
      </c>
      <c r="R31" s="61">
        <f>S31+T31</f>
        <v>232752.104998</v>
      </c>
      <c r="S31" s="54">
        <v>215507.62899999999</v>
      </c>
      <c r="T31" s="57">
        <f>Q31-T30</f>
        <v>17244.475998000002</v>
      </c>
      <c r="U31" s="61">
        <f>V31+W31</f>
        <v>271173.14189000003</v>
      </c>
      <c r="V31" s="56">
        <v>252791.255</v>
      </c>
      <c r="W31" s="57">
        <f>T31-W30</f>
        <v>18381.886890000002</v>
      </c>
      <c r="X31" s="61">
        <f>Y31+Z31</f>
        <v>290245.60776799999</v>
      </c>
      <c r="Y31" s="56">
        <v>270661.34299999999</v>
      </c>
      <c r="Z31" s="57">
        <f>W31-Z30</f>
        <v>19584.264768000001</v>
      </c>
      <c r="AA31" s="61">
        <f>AB31+AC31</f>
        <v>310013.55574400001</v>
      </c>
      <c r="AB31" s="56">
        <v>289154.717</v>
      </c>
      <c r="AC31" s="57">
        <f>Z31-AC30</f>
        <v>20858.838744000001</v>
      </c>
      <c r="AD31" s="61">
        <f>AE31+AF31</f>
        <v>330770.70838600001</v>
      </c>
      <c r="AE31" s="56">
        <v>308559.80800000002</v>
      </c>
      <c r="AF31" s="57">
        <f>AC31-AF30</f>
        <v>22210.900386000001</v>
      </c>
      <c r="AG31" s="61">
        <f>AH31+AI31</f>
        <v>352100.34403800004</v>
      </c>
      <c r="AH31" s="56">
        <v>328441.47600000002</v>
      </c>
      <c r="AI31" s="57">
        <f>AF31-AI30</f>
        <v>23658.868038000001</v>
      </c>
      <c r="AJ31" s="61">
        <f>AK31+AL31</f>
        <v>374519.14540600003</v>
      </c>
      <c r="AK31" s="56">
        <v>349321.64500000002</v>
      </c>
      <c r="AL31" s="57">
        <f>AI31-AL30</f>
        <v>25197.500405999999</v>
      </c>
      <c r="AM31" s="61">
        <f>AN31+AO31</f>
        <v>397669.67562599998</v>
      </c>
      <c r="AN31" s="56">
        <v>370840.89600000001</v>
      </c>
      <c r="AO31" s="57">
        <f>AL31-AO30</f>
        <v>26828.779626</v>
      </c>
      <c r="AP31" s="61">
        <f>AQ31+AR31</f>
        <v>421397.10794399999</v>
      </c>
      <c r="AQ31" s="56">
        <v>392839.14600000001</v>
      </c>
      <c r="AR31" s="57">
        <f>AO31-AR30</f>
        <v>28557.961943999999</v>
      </c>
    </row>
    <row r="32" spans="1:44" ht="96.6">
      <c r="A32" s="58" t="s">
        <v>41</v>
      </c>
      <c r="B32" s="24" t="s">
        <v>43</v>
      </c>
      <c r="C32" s="25" t="s">
        <v>44</v>
      </c>
      <c r="D32" s="17">
        <f>IF(D7-D11=0,0,D31/(D7-D11))*100</f>
        <v>29.152584297207984</v>
      </c>
      <c r="E32" s="26" t="s">
        <v>44</v>
      </c>
      <c r="F32" s="25" t="s">
        <v>44</v>
      </c>
      <c r="G32" s="17">
        <f>IF(G7-G11=0,0,G31/(G7-G11))*100</f>
        <v>32.3837860889548</v>
      </c>
      <c r="H32" s="26" t="s">
        <v>44</v>
      </c>
      <c r="I32" s="25" t="s">
        <v>44</v>
      </c>
      <c r="J32" s="17">
        <f>IF(J7-J11=0,0,J31/(J7-J11))*100</f>
        <v>38.434663629566629</v>
      </c>
      <c r="K32" s="26" t="s">
        <v>44</v>
      </c>
      <c r="L32" s="25" t="s">
        <v>44</v>
      </c>
      <c r="M32" s="17">
        <f>IF(M7-M11=0,0,M31/(M7-M11))*100</f>
        <v>37.603559619794915</v>
      </c>
      <c r="N32" s="26" t="s">
        <v>44</v>
      </c>
      <c r="O32" s="25" t="s">
        <v>44</v>
      </c>
      <c r="P32" s="17">
        <f>IF(P7-P11=0,0,P31/(P7-P11))*100</f>
        <v>38.516353063945168</v>
      </c>
      <c r="Q32" s="26" t="s">
        <v>44</v>
      </c>
      <c r="R32" s="25" t="s">
        <v>44</v>
      </c>
      <c r="S32" s="17" t="e">
        <f>IF(S7-S11=0,0,S31/(S7-S11))*100</f>
        <v>#REF!</v>
      </c>
      <c r="T32" s="26" t="s">
        <v>44</v>
      </c>
      <c r="U32" s="25" t="s">
        <v>44</v>
      </c>
      <c r="V32" s="17" t="e">
        <f>IF(V7-V11=0,0,V31/(V7-V11))*100</f>
        <v>#REF!</v>
      </c>
      <c r="W32" s="26" t="s">
        <v>44</v>
      </c>
      <c r="X32" s="25" t="s">
        <v>44</v>
      </c>
      <c r="Y32" s="17" t="e">
        <f>IF(Y7-Y11=0,0,Y31/(Y7-Y11))*100</f>
        <v>#REF!</v>
      </c>
      <c r="Z32" s="26" t="s">
        <v>44</v>
      </c>
      <c r="AA32" s="25" t="s">
        <v>44</v>
      </c>
      <c r="AB32" s="17" t="e">
        <f>IF(AB7-AB11=0,0,AB31/(AB7-AB11))*100</f>
        <v>#REF!</v>
      </c>
      <c r="AC32" s="26" t="s">
        <v>44</v>
      </c>
      <c r="AD32" s="25" t="s">
        <v>44</v>
      </c>
      <c r="AE32" s="17" t="e">
        <f>IF(AE7-AE11=0,0,AE31/(AE7-AE11))*100</f>
        <v>#REF!</v>
      </c>
      <c r="AF32" s="26" t="s">
        <v>44</v>
      </c>
      <c r="AG32" s="25" t="s">
        <v>44</v>
      </c>
      <c r="AH32" s="17" t="e">
        <f>IF(AH7-AH11=0,0,AH31/(AH7-AH11))*100</f>
        <v>#REF!</v>
      </c>
      <c r="AI32" s="26" t="s">
        <v>44</v>
      </c>
      <c r="AJ32" s="25" t="s">
        <v>44</v>
      </c>
      <c r="AK32" s="17" t="e">
        <f>IF(AK7-AK11=0,0,AK31/(AK7-AK11))*100</f>
        <v>#REF!</v>
      </c>
      <c r="AL32" s="26" t="s">
        <v>44</v>
      </c>
      <c r="AM32" s="25" t="s">
        <v>44</v>
      </c>
      <c r="AN32" s="17" t="e">
        <f>IF(AN7-AN11=0,0,AN31/(AN7-AN11))*100</f>
        <v>#REF!</v>
      </c>
      <c r="AO32" s="26" t="s">
        <v>44</v>
      </c>
      <c r="AP32" s="25" t="s">
        <v>44</v>
      </c>
      <c r="AQ32" s="17" t="e">
        <f>IF(AQ7-AQ11=0,0,AQ31/(AQ7-AQ11))*100</f>
        <v>#REF!</v>
      </c>
      <c r="AR32" s="26" t="s">
        <v>44</v>
      </c>
    </row>
    <row r="33" spans="1:44" ht="124.8" thickBot="1">
      <c r="A33" s="59" t="s">
        <v>42</v>
      </c>
      <c r="B33" s="60" t="s">
        <v>43</v>
      </c>
      <c r="C33" s="27" t="s">
        <v>44</v>
      </c>
      <c r="D33" s="28">
        <f>IF(D14-D13=0,0,D28/(D14-D13))*100</f>
        <v>2.0495362554537477</v>
      </c>
      <c r="E33" s="29" t="s">
        <v>44</v>
      </c>
      <c r="F33" s="27" t="s">
        <v>44</v>
      </c>
      <c r="G33" s="28">
        <f>IF(G14-G13=0,0,G28/(G14-G13))*100</f>
        <v>1.9652943412346846</v>
      </c>
      <c r="H33" s="29" t="s">
        <v>44</v>
      </c>
      <c r="I33" s="27" t="s">
        <v>44</v>
      </c>
      <c r="J33" s="28" t="e">
        <f>IF(J14-J13=0,0,J28/(J14-J13))*100</f>
        <v>#REF!</v>
      </c>
      <c r="K33" s="29" t="s">
        <v>44</v>
      </c>
      <c r="L33" s="27" t="s">
        <v>44</v>
      </c>
      <c r="M33" s="28" t="e">
        <f>IF(M14-M13=0,0,M28/(M14-M13))*100</f>
        <v>#REF!</v>
      </c>
      <c r="N33" s="29" t="s">
        <v>44</v>
      </c>
      <c r="O33" s="27" t="s">
        <v>44</v>
      </c>
      <c r="P33" s="28" t="e">
        <f>IF(P14-P13=0,0,P28/(P14-P13))*100</f>
        <v>#REF!</v>
      </c>
      <c r="Q33" s="29" t="s">
        <v>44</v>
      </c>
      <c r="R33" s="27" t="s">
        <v>44</v>
      </c>
      <c r="S33" s="28" t="e">
        <f>IF(S14-S13=0,0,S28/(S14-S13))*100</f>
        <v>#REF!</v>
      </c>
      <c r="T33" s="29" t="s">
        <v>44</v>
      </c>
      <c r="U33" s="27" t="s">
        <v>44</v>
      </c>
      <c r="V33" s="28" t="e">
        <f>IF(V14-V13=0,0,V28/(V14-V13))*100</f>
        <v>#REF!</v>
      </c>
      <c r="W33" s="29" t="s">
        <v>44</v>
      </c>
      <c r="X33" s="27" t="s">
        <v>44</v>
      </c>
      <c r="Y33" s="28" t="e">
        <f>IF(Y14-Y13=0,0,Y28/(Y14-Y13))*100</f>
        <v>#REF!</v>
      </c>
      <c r="Z33" s="29" t="s">
        <v>44</v>
      </c>
      <c r="AA33" s="27" t="s">
        <v>44</v>
      </c>
      <c r="AB33" s="28" t="e">
        <f>IF(AB14-AB13=0,0,AB28/(AB14-AB13))*100</f>
        <v>#REF!</v>
      </c>
      <c r="AC33" s="29" t="s">
        <v>44</v>
      </c>
      <c r="AD33" s="27" t="s">
        <v>44</v>
      </c>
      <c r="AE33" s="28" t="e">
        <f>IF(AE14-AE13=0,0,AE28/(AE14-AE13))*100</f>
        <v>#REF!</v>
      </c>
      <c r="AF33" s="29" t="s">
        <v>44</v>
      </c>
      <c r="AG33" s="27" t="s">
        <v>44</v>
      </c>
      <c r="AH33" s="28" t="e">
        <f>IF(AH14-AH13=0,0,AH28/(AH14-AH13))*100</f>
        <v>#REF!</v>
      </c>
      <c r="AI33" s="29" t="s">
        <v>44</v>
      </c>
      <c r="AJ33" s="27" t="s">
        <v>44</v>
      </c>
      <c r="AK33" s="28" t="e">
        <f>IF(AK14-AK13=0,0,AK28/(AK14-AK13))*100</f>
        <v>#REF!</v>
      </c>
      <c r="AL33" s="29" t="s">
        <v>44</v>
      </c>
      <c r="AM33" s="27" t="s">
        <v>44</v>
      </c>
      <c r="AN33" s="28" t="e">
        <f>IF(AN14-AN13=0,0,AN28/(AN14-AN13))*100</f>
        <v>#REF!</v>
      </c>
      <c r="AO33" s="29" t="s">
        <v>44</v>
      </c>
      <c r="AP33" s="27" t="s">
        <v>44</v>
      </c>
      <c r="AQ33" s="28" t="e">
        <f>IF(AQ14-AQ13=0,0,AQ28/(AQ14-AQ13))*100</f>
        <v>#REF!</v>
      </c>
      <c r="AR33" s="29" t="s">
        <v>44</v>
      </c>
    </row>
    <row r="35" spans="1:44">
      <c r="A35" s="1" t="s">
        <v>67</v>
      </c>
    </row>
    <row r="36" spans="1:44" ht="35.4" customHeight="1">
      <c r="C36" s="89" t="s">
        <v>68</v>
      </c>
      <c r="D36" s="89"/>
      <c r="E36" s="89"/>
      <c r="F36" s="89"/>
      <c r="G36" s="89"/>
      <c r="H36" s="89"/>
      <c r="I36" s="90" t="s">
        <v>77</v>
      </c>
      <c r="J36" s="90"/>
      <c r="K36" s="90"/>
      <c r="L36" s="90"/>
      <c r="M36" s="90"/>
      <c r="N36" s="90"/>
      <c r="O36" s="90"/>
      <c r="P36" s="90"/>
      <c r="Q36" s="90"/>
    </row>
    <row r="37" spans="1:44" ht="97.8" customHeight="1">
      <c r="A37" s="20" t="s">
        <v>51</v>
      </c>
      <c r="B37" s="11"/>
      <c r="C37" s="76" t="s">
        <v>65</v>
      </c>
      <c r="D37" s="77"/>
      <c r="E37" s="78"/>
      <c r="F37" s="76" t="s">
        <v>61</v>
      </c>
      <c r="G37" s="77"/>
      <c r="H37" s="78"/>
      <c r="I37" s="76" t="s">
        <v>73</v>
      </c>
      <c r="J37" s="77"/>
      <c r="K37" s="77"/>
      <c r="L37" s="77"/>
      <c r="M37" s="77"/>
      <c r="N37" s="77"/>
      <c r="O37" s="77"/>
      <c r="P37" s="77"/>
      <c r="Q37" s="78"/>
      <c r="R37" s="76" t="s">
        <v>64</v>
      </c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8"/>
    </row>
    <row r="38" spans="1:44" ht="90" customHeight="1">
      <c r="A38" s="20" t="s">
        <v>59</v>
      </c>
      <c r="B38" s="11"/>
      <c r="C38" s="76" t="s">
        <v>60</v>
      </c>
      <c r="D38" s="77"/>
      <c r="E38" s="78"/>
      <c r="F38" s="76" t="s">
        <v>62</v>
      </c>
      <c r="G38" s="77"/>
      <c r="H38" s="78"/>
      <c r="I38" s="76" t="s">
        <v>69</v>
      </c>
      <c r="J38" s="77"/>
      <c r="K38" s="77"/>
      <c r="L38" s="77"/>
      <c r="M38" s="77"/>
      <c r="N38" s="77"/>
      <c r="O38" s="77"/>
      <c r="P38" s="77"/>
      <c r="Q38" s="78"/>
      <c r="R38" s="76" t="s">
        <v>72</v>
      </c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8"/>
    </row>
    <row r="39" spans="1:44" ht="118.8" customHeight="1">
      <c r="A39" s="20" t="s">
        <v>52</v>
      </c>
      <c r="B39" s="11"/>
      <c r="C39" s="82" t="s">
        <v>58</v>
      </c>
      <c r="D39" s="82"/>
      <c r="E39" s="82"/>
      <c r="F39" s="76" t="s">
        <v>62</v>
      </c>
      <c r="G39" s="77"/>
      <c r="H39" s="78"/>
      <c r="I39" s="76" t="s">
        <v>76</v>
      </c>
      <c r="J39" s="77"/>
      <c r="K39" s="77"/>
      <c r="L39" s="77"/>
      <c r="M39" s="77"/>
      <c r="N39" s="77"/>
      <c r="O39" s="77"/>
      <c r="P39" s="77"/>
      <c r="Q39" s="78"/>
      <c r="R39" s="76" t="s">
        <v>71</v>
      </c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8"/>
    </row>
    <row r="40" spans="1:44" ht="45" customHeight="1">
      <c r="A40" s="20" t="s">
        <v>57</v>
      </c>
      <c r="B40" s="11"/>
      <c r="C40" s="76" t="s">
        <v>55</v>
      </c>
      <c r="D40" s="77"/>
      <c r="E40" s="78"/>
      <c r="F40" s="76" t="s">
        <v>55</v>
      </c>
      <c r="G40" s="77"/>
      <c r="H40" s="78"/>
      <c r="I40" s="79" t="s">
        <v>74</v>
      </c>
      <c r="J40" s="80"/>
      <c r="K40" s="80"/>
      <c r="L40" s="80"/>
      <c r="M40" s="80"/>
      <c r="N40" s="80"/>
      <c r="O40" s="80"/>
      <c r="P40" s="80"/>
      <c r="Q40" s="81"/>
      <c r="R40" s="79" t="s">
        <v>66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1"/>
    </row>
    <row r="41" spans="1:44" ht="60.6" customHeight="1">
      <c r="A41" s="20" t="s">
        <v>53</v>
      </c>
      <c r="B41" s="20"/>
      <c r="C41" s="82" t="s">
        <v>54</v>
      </c>
      <c r="D41" s="82"/>
      <c r="E41" s="82"/>
      <c r="F41" s="82" t="s">
        <v>63</v>
      </c>
      <c r="G41" s="82"/>
      <c r="H41" s="82"/>
      <c r="I41" s="83" t="s">
        <v>75</v>
      </c>
      <c r="J41" s="84"/>
      <c r="K41" s="84"/>
      <c r="L41" s="84"/>
      <c r="M41" s="84"/>
      <c r="N41" s="84"/>
      <c r="O41" s="84"/>
      <c r="P41" s="84"/>
      <c r="Q41" s="85"/>
      <c r="R41" s="83" t="s">
        <v>70</v>
      </c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5"/>
    </row>
    <row r="53" spans="12:12">
      <c r="L53" s="65"/>
    </row>
    <row r="61" spans="12:12">
      <c r="L61" s="65"/>
    </row>
    <row r="63" spans="12:12">
      <c r="L63" s="65"/>
    </row>
  </sheetData>
  <mergeCells count="40">
    <mergeCell ref="A1:AQ1"/>
    <mergeCell ref="A3:AQ3"/>
    <mergeCell ref="A5:A6"/>
    <mergeCell ref="B5:B6"/>
    <mergeCell ref="C5:E5"/>
    <mergeCell ref="F5:H5"/>
    <mergeCell ref="I5:K5"/>
    <mergeCell ref="L5:N5"/>
    <mergeCell ref="O5:Q5"/>
    <mergeCell ref="R5:T5"/>
    <mergeCell ref="AM5:AO5"/>
    <mergeCell ref="AP5:AR5"/>
    <mergeCell ref="C36:H36"/>
    <mergeCell ref="I36:Q36"/>
    <mergeCell ref="C37:E37"/>
    <mergeCell ref="F37:H37"/>
    <mergeCell ref="I37:Q37"/>
    <mergeCell ref="R37:AR37"/>
    <mergeCell ref="U5:W5"/>
    <mergeCell ref="X5:Z5"/>
    <mergeCell ref="AA5:AC5"/>
    <mergeCell ref="AD5:AF5"/>
    <mergeCell ref="AG5:AI5"/>
    <mergeCell ref="AJ5:AL5"/>
    <mergeCell ref="C38:E38"/>
    <mergeCell ref="F38:H38"/>
    <mergeCell ref="I38:Q38"/>
    <mergeCell ref="R38:AR38"/>
    <mergeCell ref="C39:E39"/>
    <mergeCell ref="F39:H39"/>
    <mergeCell ref="I39:Q39"/>
    <mergeCell ref="R39:AR39"/>
    <mergeCell ref="C40:E40"/>
    <mergeCell ref="F40:H40"/>
    <mergeCell ref="I40:Q40"/>
    <mergeCell ref="R40:AR40"/>
    <mergeCell ref="C41:E41"/>
    <mergeCell ref="F41:H41"/>
    <mergeCell ref="I41:Q41"/>
    <mergeCell ref="R41:AR41"/>
  </mergeCells>
  <conditionalFormatting sqref="C32:AR33">
    <cfRule type="containsText" dxfId="0" priority="1" operator="containsText" text="Х">
      <formula>NOT(ISERROR(SEARCH("Х",C32)))</formula>
    </cfRule>
  </conditionalFormatting>
  <pageMargins left="0.70866141732283472" right="0.70866141732283472" top="0.74803149606299213" bottom="0.74803149606299213" header="0.31496062992125984" footer="0.31496062992125984"/>
  <pageSetup paperSize="8" scale="65" fitToHeight="2" orientation="landscape" r:id="rId1"/>
  <rowBreaks count="1" manualBreakCount="1">
    <brk id="33" max="43" man="1"/>
  </rowBreaks>
  <colBreaks count="1" manualBreakCount="1">
    <brk id="30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Базовый вариант</vt:lpstr>
      <vt:lpstr>Консервативный вариант</vt:lpstr>
      <vt:lpstr>Целевой вариант</vt:lpstr>
      <vt:lpstr>Целевой вариант (расч как псэр)</vt:lpstr>
      <vt:lpstr>'Базовый вариант'!Область_печати</vt:lpstr>
      <vt:lpstr>'Консервативный вариант'!Область_печати</vt:lpstr>
      <vt:lpstr>'Целевой вариант'!Область_печати</vt:lpstr>
      <vt:lpstr>'Целевой вариант (расч как псэр)'!Область_печати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ManuilovNA</dc:creator>
  <cp:lastModifiedBy>Пользователь Windows</cp:lastModifiedBy>
  <cp:lastPrinted>2018-10-30T08:18:27Z</cp:lastPrinted>
  <dcterms:created xsi:type="dcterms:W3CDTF">2016-07-20T14:19:51Z</dcterms:created>
  <dcterms:modified xsi:type="dcterms:W3CDTF">2018-10-30T12:18:54Z</dcterms:modified>
</cp:coreProperties>
</file>